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Broušení" sheetId="2" r:id="rId2"/>
    <sheet name="02.1 - Přepravy, manipula..." sheetId="3" r:id="rId3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'01.1 - Broušení'!$C$121:$K$159</definedName>
    <definedName name="_xlnm.Print_Area" localSheetId="1">'01.1 - Broušení'!$C$4:$J$41,'01.1 - Broušení'!$C$50:$J$76,'01.1 - Broušení'!$C$82:$J$101,'01.1 - Broušení'!$C$107:$K$159</definedName>
    <definedName name="_xlnm.Print_Titles" localSheetId="1">'01.1 - Broušení'!$121:$121</definedName>
    <definedName name="_xlnm._FilterDatabase" localSheetId="2" hidden="1">'02.1 - Přepravy, manipula...'!$C$121:$K$130</definedName>
    <definedName name="_xlnm.Print_Area" localSheetId="2">'02.1 - Přepravy, manipula...'!$C$4:$J$41,'02.1 - Přepravy, manipula...'!$C$50:$J$76,'02.1 - Přepravy, manipula...'!$C$82:$J$101,'02.1 - Přepravy, manipula...'!$C$107:$K$130</definedName>
    <definedName name="_xlnm.Print_Titles" localSheetId="2">'02.1 - Přepravy, manipula...'!$121:$121</definedName>
  </definedNames>
  <calcPr/>
</workbook>
</file>

<file path=xl/calcChain.xml><?xml version="1.0" encoding="utf-8"?>
<calcChain xmlns="http://schemas.openxmlformats.org/spreadsheetml/2006/main">
  <c i="3" l="1" r="R123"/>
  <c r="J39"/>
  <c r="J38"/>
  <c i="1" r="AY98"/>
  <c i="3" r="J37"/>
  <c i="1" r="AX98"/>
  <c i="3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116"/>
  <c r="E7"/>
  <c r="E110"/>
  <c i="2" r="J39"/>
  <c r="J38"/>
  <c i="1" r="AY96"/>
  <c i="2" r="J37"/>
  <c i="1" r="AX96"/>
  <c i="2"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91"/>
  <c r="E89"/>
  <c r="J26"/>
  <c r="E26"/>
  <c r="J94"/>
  <c r="J25"/>
  <c r="J23"/>
  <c r="E23"/>
  <c r="J118"/>
  <c r="J22"/>
  <c r="J20"/>
  <c r="E20"/>
  <c r="F119"/>
  <c r="J19"/>
  <c r="J17"/>
  <c r="E17"/>
  <c r="F118"/>
  <c r="J16"/>
  <c r="J14"/>
  <c r="J91"/>
  <c r="E7"/>
  <c r="E85"/>
  <c i="1" r="L90"/>
  <c r="AM90"/>
  <c r="AM89"/>
  <c r="L89"/>
  <c r="AM87"/>
  <c r="L87"/>
  <c r="L85"/>
  <c r="L84"/>
  <c i="3" r="J130"/>
  <c r="BK129"/>
  <c r="BK128"/>
  <c r="BK127"/>
  <c r="BK125"/>
  <c r="BK124"/>
  <c i="2" r="J157"/>
  <c r="BK154"/>
  <c r="J153"/>
  <c r="BK152"/>
  <c r="BK151"/>
  <c r="J150"/>
  <c r="BK149"/>
  <c r="BK147"/>
  <c r="J146"/>
  <c r="J145"/>
  <c r="J144"/>
  <c r="BK143"/>
  <c r="J142"/>
  <c r="J141"/>
  <c r="J140"/>
  <c r="BK139"/>
  <c r="J138"/>
  <c r="BK136"/>
  <c r="BK135"/>
  <c r="J134"/>
  <c r="BK130"/>
  <c r="BK129"/>
  <c r="J128"/>
  <c r="J125"/>
  <c i="1" r="AS95"/>
  <c i="2" r="BK159"/>
  <c r="J158"/>
  <c r="BK157"/>
  <c r="J156"/>
  <c r="BK155"/>
  <c r="J152"/>
  <c r="J151"/>
  <c r="BK150"/>
  <c r="J149"/>
  <c r="BK148"/>
  <c r="J147"/>
  <c r="BK146"/>
  <c r="BK145"/>
  <c r="BK144"/>
  <c r="J143"/>
  <c r="BK142"/>
  <c r="BK141"/>
  <c r="BK140"/>
  <c r="J139"/>
  <c r="BK138"/>
  <c r="J137"/>
  <c r="J136"/>
  <c r="BK134"/>
  <c r="BK133"/>
  <c r="BK132"/>
  <c r="J131"/>
  <c r="BK127"/>
  <c r="BK126"/>
  <c i="3" r="BK130"/>
  <c r="J129"/>
  <c r="J128"/>
  <c r="J127"/>
  <c r="J125"/>
  <c r="J124"/>
  <c i="2" r="J159"/>
  <c r="BK158"/>
  <c r="BK156"/>
  <c r="J155"/>
  <c r="J154"/>
  <c r="BK153"/>
  <c r="J148"/>
  <c r="BK137"/>
  <c r="J135"/>
  <c r="J133"/>
  <c r="J132"/>
  <c r="BK131"/>
  <c r="J130"/>
  <c r="J129"/>
  <c r="BK128"/>
  <c r="J127"/>
  <c r="J126"/>
  <c r="BK125"/>
  <c i="1" r="AS97"/>
  <c i="2" l="1" r="P124"/>
  <c r="P123"/>
  <c r="P122"/>
  <c i="1" r="AU96"/>
  <c i="2" r="R124"/>
  <c r="R123"/>
  <c r="R122"/>
  <c r="BK124"/>
  <c r="J124"/>
  <c r="J100"/>
  <c r="T124"/>
  <c r="T123"/>
  <c r="T122"/>
  <c i="3" r="BK123"/>
  <c r="J123"/>
  <c r="J99"/>
  <c r="P123"/>
  <c r="T123"/>
  <c r="BK126"/>
  <c r="J126"/>
  <c r="J100"/>
  <c r="P126"/>
  <c r="R126"/>
  <c r="R122"/>
  <c r="T126"/>
  <c i="2" r="F93"/>
  <c r="F94"/>
  <c r="E110"/>
  <c r="J116"/>
  <c r="J119"/>
  <c r="BE127"/>
  <c r="BE131"/>
  <c r="BE137"/>
  <c r="BE141"/>
  <c r="BE148"/>
  <c r="BE152"/>
  <c r="BE154"/>
  <c r="BE155"/>
  <c r="BE157"/>
  <c i="3" r="J91"/>
  <c r="J93"/>
  <c r="J94"/>
  <c r="BE125"/>
  <c r="BE127"/>
  <c r="BE129"/>
  <c i="2" r="BE125"/>
  <c r="BE126"/>
  <c r="BE130"/>
  <c r="BE132"/>
  <c r="BE133"/>
  <c r="BE136"/>
  <c r="BE139"/>
  <c r="BE140"/>
  <c r="BE143"/>
  <c r="BE147"/>
  <c r="BE149"/>
  <c r="BE156"/>
  <c r="BE158"/>
  <c r="BE159"/>
  <c r="J93"/>
  <c r="BE128"/>
  <c r="BE129"/>
  <c r="BE134"/>
  <c r="BE135"/>
  <c r="BE138"/>
  <c r="BE142"/>
  <c r="BE144"/>
  <c r="BE145"/>
  <c r="BE146"/>
  <c r="BE150"/>
  <c r="BE151"/>
  <c r="BE153"/>
  <c i="3" r="E85"/>
  <c r="F93"/>
  <c r="F94"/>
  <c r="BE124"/>
  <c r="BE128"/>
  <c r="BE130"/>
  <c i="2" r="F36"/>
  <c i="1" r="BA96"/>
  <c r="BA95"/>
  <c r="AW95"/>
  <c i="2" r="F39"/>
  <c i="1" r="BD96"/>
  <c r="BD95"/>
  <c i="2" r="F37"/>
  <c i="1" r="BB96"/>
  <c r="BB95"/>
  <c r="AX95"/>
  <c i="3" r="F36"/>
  <c i="1" r="BA98"/>
  <c r="BA97"/>
  <c r="AW97"/>
  <c i="3" r="J36"/>
  <c i="1" r="AW98"/>
  <c i="3" r="F37"/>
  <c i="1" r="BB98"/>
  <c r="BB97"/>
  <c r="AX97"/>
  <c i="3" r="F38"/>
  <c i="1" r="BC98"/>
  <c r="BC97"/>
  <c r="AY97"/>
  <c i="2" r="J36"/>
  <c i="1" r="AW96"/>
  <c i="2" r="F38"/>
  <c i="1" r="BC96"/>
  <c r="BC95"/>
  <c r="AY95"/>
  <c i="3" r="F39"/>
  <c i="1" r="BD98"/>
  <c r="BD97"/>
  <c r="AS94"/>
  <c r="AU95"/>
  <c i="3" l="1" r="T122"/>
  <c r="P122"/>
  <c i="1" r="AU98"/>
  <c i="2" r="BK123"/>
  <c r="J123"/>
  <c r="J99"/>
  <c i="3" r="BK122"/>
  <c r="J122"/>
  <c r="J98"/>
  <c i="1" r="BD94"/>
  <c r="W33"/>
  <c r="BA94"/>
  <c r="W30"/>
  <c r="BC94"/>
  <c r="AY94"/>
  <c r="BB94"/>
  <c r="W31"/>
  <c i="3" r="F35"/>
  <c i="1" r="AZ98"/>
  <c r="AZ97"/>
  <c r="AV97"/>
  <c r="AT97"/>
  <c i="2" r="F35"/>
  <c i="1" r="AZ96"/>
  <c r="AZ95"/>
  <c r="AV95"/>
  <c r="AT95"/>
  <c r="AU97"/>
  <c i="3" r="J35"/>
  <c i="1" r="AV98"/>
  <c r="AT98"/>
  <c i="2" r="J35"/>
  <c i="1" r="AV96"/>
  <c r="AT96"/>
  <c i="2" l="1" r="BK122"/>
  <c r="J122"/>
  <c i="1" r="AU94"/>
  <c r="AW94"/>
  <c r="AK30"/>
  <c i="2" r="J32"/>
  <c i="1" r="AG96"/>
  <c r="AG95"/>
  <c r="AN95"/>
  <c r="AX94"/>
  <c r="W32"/>
  <c i="3" r="J32"/>
  <c i="1" r="AG98"/>
  <c r="AG97"/>
  <c r="AN97"/>
  <c r="AZ94"/>
  <c r="AV94"/>
  <c r="AK29"/>
  <c l="1" r="AN96"/>
  <c r="AN98"/>
  <c i="2" r="J98"/>
  <c i="3" r="J41"/>
  <c i="2" r="J41"/>
  <c i="1" r="AG94"/>
  <c r="AT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<sst xmlns="http://schemas.openxmlformats.org/spreadsheetml/2006/main">
  <si>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</si>
  <si>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</si>
  <si>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</si>
  <si>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</si>
  <si>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</si>
  <si>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{1f43d815-990e-4d4c-99f9-9ff90a0e222e}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</si>
  <si>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</si>
  <si>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</si>
  <si>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</si>
  <si>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</si>
  <si>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</si>
  <si>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</si>
  <si>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</si>
  <si>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</si>
  <si>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</si>
  <si>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</si>
  <si>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</si>
  <si>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Cyklické broušení výhybek v obvodu OŘ Brno</t>
  </si>
  <si>
    <t>KSO:</t>
  </si>
  <si>
    <t>CC-CZ:</t>
  </si>
  <si>
    <t>Místo:</t>
  </si>
  <si>
    <t>Obvod OŘ Brno</t>
  </si>
  <si>
    <t>Datum:</t>
  </si>
  <si>
    <t>25. 5. 2020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</si>
  <si>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</si>
  <si>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</si>
  <si>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</si>
  <si>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</si>
  <si>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</si>
  <si>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</si>
  <si>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</si>
  <si>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</si>
  <si>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</si>
  <si>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</si>
  <si>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</si>
  <si>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</si>
  <si>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</si>
  <si>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</si>
  <si>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</si>
  <si>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</si>
  <si>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</si>
  <si>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</si>
  <si>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</si>
  <si>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</si>
  <si>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</si>
  <si>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</si>
  <si>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</si>
  <si>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</si>
  <si>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</si>
  <si>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</si>
  <si>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</si>
  <si>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</si>
  <si>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</si>
  <si>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</si>
  <si>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</si>
  <si>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</si>
  <si>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</si>
  <si>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</si>
  <si>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</si>
  <si>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</si>
  <si>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</si>
  <si>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</si>
  <si>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</si>
  <si>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</si>
  <si>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</si>
  <si>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</si>
  <si>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</si>
  <si>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</si>
  <si>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</si>
  <si>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</si>
  <si>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</si>
  <si>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</si>
  <si>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</si>
  <si>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</si>
  <si>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</si>
  <si>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</si>
  <si>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</si>
  <si>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</si>
  <si>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</si>
  <si>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</si>
  <si>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</si>
  <si>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</si>
  <si>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Žel. svršek</t>
  </si>
  <si>
    <t>STA</t>
  </si>
  <si>
    <t>1</t>
  </si>
  <si>
    <t>{339dc275-76c2-469b-8972-c8e6c8bb3728}</t>
  </si>
  <si>
    <t>2</t>
  </si>
  <si>
    <t>/</t>
  </si>
  <si>
    <t>01.1</t>
  </si>
  <si>
    <t>Broušení</t>
  </si>
  <si>
    <t>Soupis</t>
  </si>
  <si>
    <t>{74ff522e-a0d5-4e8f-beea-50ddc6d5a532}</t>
  </si>
  <si>
    <t>02</t>
  </si>
  <si>
    <t>Ostatní</t>
  </si>
  <si>
    <t>{5df9e316-1da9-4ef0-8dc0-a6b1858d66ec}</t>
  </si>
  <si>
    <t>02.1</t>
  </si>
  <si>
    <t>Přepravy, manipulace, VON</t>
  </si>
  <si>
    <t>{aa2eeaf3-4013-4d89-9ce5-7ef72372c7d0}</t>
  </si>
  <si>
    <t>KRYCÍ LIST SOUPISU PRACÍ</t>
  </si>
  <si>
    <t>Objekt:</t>
  </si>
  <si>
    <t>01 - Žel. svršek</t>
  </si>
  <si>
    <t>Soupis:</t>
  </si>
  <si>
    <t>01.1 - Broušení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</si>
  <si>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</si>
  <si>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</si>
  <si>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</si>
  <si>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</si>
  <si>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</si>
  <si>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</si>
  <si>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</si>
  <si>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</si>
  <si>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</si>
  <si>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</si>
  <si>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</si>
  <si>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</si>
  <si>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</si>
  <si>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</si>
  <si>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</si>
  <si>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</si>
  <si>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</si>
  <si>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</si>
  <si>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</si>
  <si>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</si>
  <si>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</si>
  <si>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</si>
  <si>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</si>
  <si>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</si>
  <si>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</si>
  <si>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</si>
  <si>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5910065010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</si>
  <si>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</si>
  <si>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kus</t>
  </si>
  <si>
    <t>Sborník UOŽI 01 2020</t>
  </si>
  <si>
    <t>4</t>
  </si>
  <si>
    <t>-962108523</t>
  </si>
  <si>
    <t>5910065020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</si>
  <si>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</si>
  <si>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-423196913</t>
  </si>
  <si>
    <t>3</t>
  </si>
  <si>
    <t>5910070010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</si>
  <si>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</si>
  <si>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m</t>
  </si>
  <si>
    <t>-12173536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</si>
  <si>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</si>
  <si>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</si>
  <si>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-1905678182</t>
  </si>
  <si>
    <t>5910075020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</si>
  <si>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</si>
  <si>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1057800344</t>
  </si>
  <si>
    <t>6</t>
  </si>
  <si>
    <t>5910075050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</si>
  <si>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</si>
  <si>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-817955947</t>
  </si>
  <si>
    <t>7</t>
  </si>
  <si>
    <t>5910075060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</si>
  <si>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</si>
  <si>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1421847603</t>
  </si>
  <si>
    <t>8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</si>
  <si>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</si>
  <si>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</si>
  <si>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-1429643103</t>
  </si>
  <si>
    <t>9</t>
  </si>
  <si>
    <t>5910075120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</si>
  <si>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</si>
  <si>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861297425</t>
  </si>
  <si>
    <t>10</t>
  </si>
  <si>
    <t>5910075150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</si>
  <si>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</si>
  <si>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-64210136</t>
  </si>
  <si>
    <t>11</t>
  </si>
  <si>
    <t>5910075160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</si>
  <si>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</si>
  <si>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-946136884</t>
  </si>
  <si>
    <t>12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</si>
  <si>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</si>
  <si>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</si>
  <si>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2111630910</t>
  </si>
  <si>
    <t>13</t>
  </si>
  <si>
    <t>5910075220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</si>
  <si>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</si>
  <si>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-1007699897</t>
  </si>
  <si>
    <t>14</t>
  </si>
  <si>
    <t>5910075250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</si>
  <si>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</si>
  <si>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-1955851895</t>
  </si>
  <si>
    <t>5910075260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</si>
  <si>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</si>
  <si>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371815126</t>
  </si>
  <si>
    <t>16</t>
  </si>
  <si>
    <t>5910075310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</si>
  <si>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</si>
  <si>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-1426299857</t>
  </si>
  <si>
    <t>17</t>
  </si>
  <si>
    <t>5910075320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</si>
  <si>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</si>
  <si>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-429586439</t>
  </si>
  <si>
    <t>18</t>
  </si>
  <si>
    <t>5910075350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</si>
  <si>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</si>
  <si>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1150405204</t>
  </si>
  <si>
    <t>19</t>
  </si>
  <si>
    <t>5910075360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</si>
  <si>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</si>
  <si>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-1345844568</t>
  </si>
  <si>
    <t>20</t>
  </si>
  <si>
    <t>5910080010</t>
  </si>
  <si>
    <t>Opravné broušení srdcovky jednoduché 1:4,5 a 1:6 hloubky do 2 mm. Poznámka: 1. V cenách jsou započteny náklady na odstranění vznikajících převalků, povrchových vad a měření profilu srdcovky šablonou.</t>
  </si>
  <si>
    <t>674065266</t>
  </si>
  <si>
    <t>5910080020</t>
  </si>
  <si>
    <t>Opravné broušení srdcovky jednoduché 1:4,5 a 1:6 hloubky přes 2 mm. Poznámka: 1. V cenách jsou započteny náklady na odstranění vznikajících převalků, povrchových vad a měření profilu srdcovky šablonou.</t>
  </si>
  <si>
    <t>-2092440628</t>
  </si>
  <si>
    <t>22</t>
  </si>
  <si>
    <t>5910080110</t>
  </si>
  <si>
    <t>Opravné broušení srdcovky jednoduché 1:7,5 a 1:9 hloubky do 2 mm. Poznámka: 1. V cenách jsou započteny náklady na odstranění vznikajících převalků, povrchových vad a měření profilu srdcovky šablonou.</t>
  </si>
  <si>
    <t>309680808</t>
  </si>
  <si>
    <t>23</t>
  </si>
  <si>
    <t>5910080120</t>
  </si>
  <si>
    <t>Opravné broušení srdcovky jednoduché 1:7,5 a 1:9 hloubky přes 2 mm. Poznámka: 1. V cenách jsou započteny náklady na odstranění vznikajících převalků, povrchových vad a měření profilu srdcovky šablonou.</t>
  </si>
  <si>
    <t>-1933854178</t>
  </si>
  <si>
    <t>24</t>
  </si>
  <si>
    <t>5910080210</t>
  </si>
  <si>
    <t>Opravné broušení srdcovky jednoduché 1:11 a 1:12 hloubky do 2 mm. Poznámka: 1. V cenách jsou započteny náklady na odstranění vznikajících převalků, povrchových vad a měření profilu srdcovky šablonou.</t>
  </si>
  <si>
    <t>-2013404223</t>
  </si>
  <si>
    <t>25</t>
  </si>
  <si>
    <t>5910080220</t>
  </si>
  <si>
    <t>Opravné broušení srdcovky jednoduché 1:11 a 1:12 hloubky přes 2 mm. Poznámka: 1. V cenách jsou započteny náklady na odstranění vznikajících převalků, povrchových vad a měření profilu srdcovky šablonou.</t>
  </si>
  <si>
    <t>-642796852</t>
  </si>
  <si>
    <t>26</t>
  </si>
  <si>
    <t>5910080310</t>
  </si>
  <si>
    <t>Opravné broušení srdcovky jednoduché 1:14 a 1:18,5 hloubky do 2 mm. Poznámka: 1. V cenách jsou započteny náklady na odstranění vznikajících převalků, povrchových vad a měření profilu srdcovky šablonou.</t>
  </si>
  <si>
    <t>2052013087</t>
  </si>
  <si>
    <t>27</t>
  </si>
  <si>
    <t>5910080320</t>
  </si>
  <si>
    <t>Opravné broušení srdcovky jednoduché 1:14 a 1:18,5 hloubky přes 2 mm. Poznámka: 1. V cenách jsou započteny náklady na odstranění vznikajících převalků, povrchových vad a měření profilu srdcovky šablonou.</t>
  </si>
  <si>
    <t>-1284940966</t>
  </si>
  <si>
    <t>28</t>
  </si>
  <si>
    <t>5910080410</t>
  </si>
  <si>
    <t>Opravné broušení srdcovky jednoduché s PHS 1:7,5 a 1:9 hloubky do 2 mm. Poznámka: 1. V cenách jsou započteny náklady na odstranění vznikajících převalků, povrchových vad a měření profilu srdcovky šablonou.</t>
  </si>
  <si>
    <t>-263825968</t>
  </si>
  <si>
    <t>29</t>
  </si>
  <si>
    <t>5910080420</t>
  </si>
  <si>
    <t>Opravné broušení srdcovky jednoduché s PHS 1:7,5 a 1:9 hloubky přes 2 mm. Poznámka: 1. V cenách jsou započteny náklady na odstranění vznikajících převalků, povrchových vad a měření profilu srdcovky šablonou.</t>
  </si>
  <si>
    <t>327387461</t>
  </si>
  <si>
    <t>30</t>
  </si>
  <si>
    <t>5910080510</t>
  </si>
  <si>
    <t>Opravné broušení srdcovky jednoduché s PHS 1:11 a 1:12 hloubky do 2 mm. Poznámka: 1. V cenách jsou započteny náklady na odstranění vznikajících převalků, povrchových vad a měření profilu srdcovky šablonou.</t>
  </si>
  <si>
    <t>1001827393</t>
  </si>
  <si>
    <t>31</t>
  </si>
  <si>
    <t>5910080520</t>
  </si>
  <si>
    <t>Opravné broušení srdcovky jednoduché s PHS 1:11 a 1:12 hloubky přes 2 mm. Poznámka: 1. V cenách jsou započteny náklady na odstranění vznikajících převalků, povrchových vad a měření profilu srdcovky šablonou.</t>
  </si>
  <si>
    <t>908972019</t>
  </si>
  <si>
    <t>32</t>
  </si>
  <si>
    <t>5910080810</t>
  </si>
  <si>
    <t>Opravné broušení srdcovky dvojité do 2 mm. Poznámka: 1. V cenách jsou započteny náklady na odstranění vznikajících převalků, povrchových vad a měření profilu srdcovky šablonou.</t>
  </si>
  <si>
    <t>1289344454</t>
  </si>
  <si>
    <t>33</t>
  </si>
  <si>
    <t>5910080820</t>
  </si>
  <si>
    <t>Opravné broušení srdcovky dvojité přes 2 mm. Poznámka: 1. V cenách jsou započteny náklady na odstranění vznikajících převalků, povrchových vad a měření profilu srdcovky šablonou.</t>
  </si>
  <si>
    <t>1909656492</t>
  </si>
  <si>
    <t>34</t>
  </si>
  <si>
    <t>5910080910</t>
  </si>
  <si>
    <t>Opravné broušení srdcovky dvojité s PHS do 2 mm. Poznámka: 1. V cenách jsou započteny náklady na odstranění vznikajících převalků, povrchových vad a měření profilu srdcovky šablonou.</t>
  </si>
  <si>
    <t>230710719</t>
  </si>
  <si>
    <t>35</t>
  </si>
  <si>
    <t>5910080920</t>
  </si>
  <si>
    <t>Opravné broušení srdcovky dvojité s PHS přes 2 mm. Poznámka: 1. V cenách jsou započteny náklady na odstranění vznikajících převalků, povrchových vad a měření profilu srdcovky šablonou.</t>
  </si>
  <si>
    <t>474295227</t>
  </si>
  <si>
    <t>02 - Ostatní</t>
  </si>
  <si>
    <t>02.1 - Přepravy, manipulace, VON</t>
  </si>
  <si>
    <t>OST - Ostatní</t>
  </si>
  <si>
    <t>VRN - Vedlejší rozpočtové náklady</t>
  </si>
  <si>
    <t>OST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</si>
  <si>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</si>
  <si>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</si>
  <si>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512</t>
  </si>
  <si>
    <t>-1966923298</t>
  </si>
  <si>
    <t>9903100200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</si>
  <si>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</si>
  <si>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2047782354</t>
  </si>
  <si>
    <t>VRN</t>
  </si>
  <si>
    <t>Vedlejší rozpočtové náklady</t>
  </si>
  <si>
    <t>021311001</t>
  </si>
  <si>
    <t>Průzkumné práce pro opravy Měření kolejnicových profilů elektronicky - V ceně jsou započteny náklady na změření profilu kolejnice, jazyka, opornice nebo srdcovky snímačem, zpracování a předání elektronických dat.</t>
  </si>
  <si>
    <t>-1035310860</t>
  </si>
  <si>
    <t>024101001</t>
  </si>
  <si>
    <t>Inženýrská činnost střežení pracovní skupiny zaměstnanců</t>
  </si>
  <si>
    <t>%</t>
  </si>
  <si>
    <t>12275645</t>
  </si>
  <si>
    <t>033121011</t>
  </si>
  <si>
    <t>Provozní vlivy Rušení prací železničním provozem širá trať nebo dopravny s kolejovým rozvětvením s počtem vlaků za směnu 8,5 hod. přes 25 do 50</t>
  </si>
  <si>
    <t>-296326015</t>
  </si>
  <si>
    <t>034111001</t>
  </si>
  <si>
    <t>Další náklady na pracovníky Zákonné příplatky ke mzdě za práci o sobotách, nedělích a státem uznaných svátcích</t>
  </si>
  <si>
    <t>Kč/hod</t>
  </si>
  <si>
    <t>617537906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</si>
</sst>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009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Cyklické broušení výhybek v obvodu OŘ Brno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Obvod OŘ Brno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25. 5. 2020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ROUND(AG95+AG97,2)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ROUND(AS95+AS97,2)</f>
        <v>0</v>
      </c>
      <c r="AT94" s="111">
        <f>ROUND(SUM(AV94:AW94),2)</f>
        <v>0</v>
      </c>
      <c r="AU94" s="112">
        <f>ROUND(AU95+AU97,5)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ROUND(AZ95+AZ97,2)</f>
        <v>0</v>
      </c>
      <c r="BA94" s="111">
        <f>ROUND(BA95+BA97,2)</f>
        <v>0</v>
      </c>
      <c r="BB94" s="111">
        <f>ROUND(BB95+BB97,2)</f>
        <v>0</v>
      </c>
      <c r="BC94" s="111">
        <f>ROUND(BC95+BC97,2)</f>
        <v>0</v>
      </c>
      <c r="BD94" s="113">
        <f>ROUND(BD95+BD97,2)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7"/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ROUND(AG96,2)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83</v>
      </c>
      <c r="AR95" s="123"/>
      <c r="AS95" s="124">
        <f>ROUND(AS96,2)</f>
        <v>0</v>
      </c>
      <c r="AT95" s="125">
        <f>ROUND(SUM(AV95:AW95),2)</f>
        <v>0</v>
      </c>
      <c r="AU95" s="126">
        <f>ROUND(AU96,5)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ROUND(AZ96,2)</f>
        <v>0</v>
      </c>
      <c r="BA95" s="125">
        <f>ROUND(BA96,2)</f>
        <v>0</v>
      </c>
      <c r="BB95" s="125">
        <f>ROUND(BB96,2)</f>
        <v>0</v>
      </c>
      <c r="BC95" s="125">
        <f>ROUND(BC96,2)</f>
        <v>0</v>
      </c>
      <c r="BD95" s="127">
        <f>ROUND(BD96,2)</f>
        <v>0</v>
      </c>
      <c r="BE95" s="7"/>
      <c r="BS95" s="128" t="s">
        <v>76</v>
      </c>
      <c r="BT95" s="128" t="s">
        <v>84</v>
      </c>
      <c r="BU95" s="128" t="s">
        <v>78</v>
      </c>
      <c r="BV95" s="128" t="s">
        <v>79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4" customFormat="1" ht="16.5" customHeight="1">
      <c r="A96" s="129" t="s">
        <v>87</v>
      </c>
      <c r="B96" s="67"/>
      <c r="C96" s="130"/>
      <c r="D96" s="130"/>
      <c r="E96" s="131" t="s">
        <v>88</v>
      </c>
      <c r="F96" s="131"/>
      <c r="G96" s="131"/>
      <c r="H96" s="131"/>
      <c r="I96" s="131"/>
      <c r="J96" s="130"/>
      <c r="K96" s="131" t="s">
        <v>89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'01.1 - Broušení'!J32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90</v>
      </c>
      <c r="AR96" s="69"/>
      <c r="AS96" s="134">
        <v>0</v>
      </c>
      <c r="AT96" s="135">
        <f>ROUND(SUM(AV96:AW96),2)</f>
        <v>0</v>
      </c>
      <c r="AU96" s="136">
        <f>'01.1 - Broušení'!P122</f>
        <v>0</v>
      </c>
      <c r="AV96" s="135">
        <f>'01.1 - Broušení'!J35</f>
        <v>0</v>
      </c>
      <c r="AW96" s="135">
        <f>'01.1 - Broušení'!J36</f>
        <v>0</v>
      </c>
      <c r="AX96" s="135">
        <f>'01.1 - Broušení'!J37</f>
        <v>0</v>
      </c>
      <c r="AY96" s="135">
        <f>'01.1 - Broušení'!J38</f>
        <v>0</v>
      </c>
      <c r="AZ96" s="135">
        <f>'01.1 - Broušení'!F35</f>
        <v>0</v>
      </c>
      <c r="BA96" s="135">
        <f>'01.1 - Broušení'!F36</f>
        <v>0</v>
      </c>
      <c r="BB96" s="135">
        <f>'01.1 - Broušení'!F37</f>
        <v>0</v>
      </c>
      <c r="BC96" s="135">
        <f>'01.1 - Broušení'!F38</f>
        <v>0</v>
      </c>
      <c r="BD96" s="137">
        <f>'01.1 - Broušení'!F39</f>
        <v>0</v>
      </c>
      <c r="BE96" s="4"/>
      <c r="BT96" s="138" t="s">
        <v>86</v>
      </c>
      <c r="BV96" s="138" t="s">
        <v>79</v>
      </c>
      <c r="BW96" s="138" t="s">
        <v>91</v>
      </c>
      <c r="BX96" s="138" t="s">
        <v>85</v>
      </c>
      <c r="CL96" s="138" t="s">
        <v>1</v>
      </c>
    </row>
    <row r="97" s="7" customFormat="1" ht="16.5" customHeight="1">
      <c r="A97" s="7"/>
      <c r="B97" s="116"/>
      <c r="C97" s="117"/>
      <c r="D97" s="118" t="s">
        <v>92</v>
      </c>
      <c r="E97" s="118"/>
      <c r="F97" s="118"/>
      <c r="G97" s="118"/>
      <c r="H97" s="118"/>
      <c r="I97" s="119"/>
      <c r="J97" s="118" t="s">
        <v>93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ROUND(AG98,2)</f>
        <v>0</v>
      </c>
      <c r="AH97" s="119"/>
      <c r="AI97" s="119"/>
      <c r="AJ97" s="119"/>
      <c r="AK97" s="119"/>
      <c r="AL97" s="119"/>
      <c r="AM97" s="119"/>
      <c r="AN97" s="121">
        <f>SUM(AG97,AT97)</f>
        <v>0</v>
      </c>
      <c r="AO97" s="119"/>
      <c r="AP97" s="119"/>
      <c r="AQ97" s="122" t="s">
        <v>83</v>
      </c>
      <c r="AR97" s="123"/>
      <c r="AS97" s="124">
        <f>ROUND(AS98,2)</f>
        <v>0</v>
      </c>
      <c r="AT97" s="125">
        <f>ROUND(SUM(AV97:AW97),2)</f>
        <v>0</v>
      </c>
      <c r="AU97" s="126">
        <f>ROUND(AU98,5)</f>
        <v>0</v>
      </c>
      <c r="AV97" s="125">
        <f>ROUND(AZ97*L29,2)</f>
        <v>0</v>
      </c>
      <c r="AW97" s="125">
        <f>ROUND(BA97*L30,2)</f>
        <v>0</v>
      </c>
      <c r="AX97" s="125">
        <f>ROUND(BB97*L29,2)</f>
        <v>0</v>
      </c>
      <c r="AY97" s="125">
        <f>ROUND(BC97*L30,2)</f>
        <v>0</v>
      </c>
      <c r="AZ97" s="125">
        <f>ROUND(AZ98,2)</f>
        <v>0</v>
      </c>
      <c r="BA97" s="125">
        <f>ROUND(BA98,2)</f>
        <v>0</v>
      </c>
      <c r="BB97" s="125">
        <f>ROUND(BB98,2)</f>
        <v>0</v>
      </c>
      <c r="BC97" s="125">
        <f>ROUND(BC98,2)</f>
        <v>0</v>
      </c>
      <c r="BD97" s="127">
        <f>ROUND(BD98,2)</f>
        <v>0</v>
      </c>
      <c r="BE97" s="7"/>
      <c r="BS97" s="128" t="s">
        <v>76</v>
      </c>
      <c r="BT97" s="128" t="s">
        <v>84</v>
      </c>
      <c r="BU97" s="128" t="s">
        <v>78</v>
      </c>
      <c r="BV97" s="128" t="s">
        <v>79</v>
      </c>
      <c r="BW97" s="128" t="s">
        <v>94</v>
      </c>
      <c r="BX97" s="128" t="s">
        <v>5</v>
      </c>
      <c r="CL97" s="128" t="s">
        <v>1</v>
      </c>
      <c r="CM97" s="128" t="s">
        <v>86</v>
      </c>
    </row>
    <row r="98" s="4" customFormat="1" ht="16.5" customHeight="1">
      <c r="A98" s="129" t="s">
        <v>87</v>
      </c>
      <c r="B98" s="67"/>
      <c r="C98" s="130"/>
      <c r="D98" s="130"/>
      <c r="E98" s="131" t="s">
        <v>95</v>
      </c>
      <c r="F98" s="131"/>
      <c r="G98" s="131"/>
      <c r="H98" s="131"/>
      <c r="I98" s="131"/>
      <c r="J98" s="130"/>
      <c r="K98" s="131" t="s">
        <v>96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'02.1 - Přepravy, manipula...'!J32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90</v>
      </c>
      <c r="AR98" s="69"/>
      <c r="AS98" s="139">
        <v>0</v>
      </c>
      <c r="AT98" s="140">
        <f>ROUND(SUM(AV98:AW98),2)</f>
        <v>0</v>
      </c>
      <c r="AU98" s="141">
        <f>'02.1 - Přepravy, manipula...'!P122</f>
        <v>0</v>
      </c>
      <c r="AV98" s="140">
        <f>'02.1 - Přepravy, manipula...'!J35</f>
        <v>0</v>
      </c>
      <c r="AW98" s="140">
        <f>'02.1 - Přepravy, manipula...'!J36</f>
        <v>0</v>
      </c>
      <c r="AX98" s="140">
        <f>'02.1 - Přepravy, manipula...'!J37</f>
        <v>0</v>
      </c>
      <c r="AY98" s="140">
        <f>'02.1 - Přepravy, manipula...'!J38</f>
        <v>0</v>
      </c>
      <c r="AZ98" s="140">
        <f>'02.1 - Přepravy, manipula...'!F35</f>
        <v>0</v>
      </c>
      <c r="BA98" s="140">
        <f>'02.1 - Přepravy, manipula...'!F36</f>
        <v>0</v>
      </c>
      <c r="BB98" s="140">
        <f>'02.1 - Přepravy, manipula...'!F37</f>
        <v>0</v>
      </c>
      <c r="BC98" s="140">
        <f>'02.1 - Přepravy, manipula...'!F38</f>
        <v>0</v>
      </c>
      <c r="BD98" s="142">
        <f>'02.1 - Přepravy, manipula...'!F39</f>
        <v>0</v>
      </c>
      <c r="BE98" s="4"/>
      <c r="BT98" s="138" t="s">
        <v>86</v>
      </c>
      <c r="BV98" s="138" t="s">
        <v>79</v>
      </c>
      <c r="BW98" s="138" t="s">
        <v>97</v>
      </c>
      <c r="BX98" s="138" t="s">
        <v>94</v>
      </c>
      <c r="CL98" s="138" t="s">
        <v>1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fIW/wwhjI2Gp64D/Y7BzPRfDpQ40VgikgbE5R9VxLDjdCki1HTo/ZdLL2ZRrb08IV7xzRiHvfVslJgXX4wTrOw==" hashValue="g8qzAgpQ9vN+kJ8KsfQqvAaP3E5aPiZlxjARzxQ1Etqbgb3s5Eh0AGe43nXCwBNdmeph1HfKj9hNZ8l4QQqSp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01.1 - Broušení'!C2" display="/"/>
    <hyperlink ref="A98" location="'02.1 - Přepravy, manipul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86</v>
      </c>
    </row>
    <row r="4" s="1" customFormat="1" ht="24.96" customHeight="1">
      <c r="B4" s="17"/>
      <c r="D4" s="147" t="s">
        <v>98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zakázky'!K6</f>
        <v>Cyklické broušení výhybek v obvodu OŘ Brno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99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100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101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102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zakázky'!AN8</f>
        <v>25. 5. 2020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zakázky'!AN10="","",'Rekapitulace zakázky'!AN10)</f>
        <v>70994234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zakázky'!E11="","",'Rekapitulace zakázky'!E11)</f>
        <v>Správa železnic, státní organizace</v>
      </c>
      <c r="F17" s="35"/>
      <c r="G17" s="35"/>
      <c r="H17" s="35"/>
      <c r="I17" s="153" t="s">
        <v>28</v>
      </c>
      <c r="J17" s="138" t="str">
        <f>IF('Rekapitulace zakázky'!AN11="","",'Rekapitulace zakázky'!AN11)</f>
        <v>CZ70994234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30</v>
      </c>
      <c r="E19" s="35"/>
      <c r="F19" s="35"/>
      <c r="G19" s="35"/>
      <c r="H19" s="35"/>
      <c r="I19" s="153" t="s">
        <v>25</v>
      </c>
      <c r="J19" s="30" t="str">
        <f>'Rekapitulace zakázky'!AN13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8"/>
      <c r="G20" s="138"/>
      <c r="H20" s="138"/>
      <c r="I20" s="153" t="s">
        <v>28</v>
      </c>
      <c r="J20" s="30" t="str">
        <f>'Rekapitulace zakázky'!AN14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32</v>
      </c>
      <c r="E22" s="35"/>
      <c r="F22" s="35"/>
      <c r="G22" s="35"/>
      <c r="H22" s="35"/>
      <c r="I22" s="153" t="s">
        <v>25</v>
      </c>
      <c r="J22" s="138" t="str">
        <f>IF('Rekapitulace zakázky'!AN16="","",'Rekapitulace zakázky'!AN16)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zakázky'!E17="","",'Rekapitulace zakázky'!E17)</f>
        <v xml:space="preserve"> </v>
      </c>
      <c r="F23" s="35"/>
      <c r="G23" s="35"/>
      <c r="H23" s="35"/>
      <c r="I23" s="153" t="s">
        <v>28</v>
      </c>
      <c r="J23" s="138" t="str">
        <f>IF('Rekapitulace zakázky'!AN17="","",'Rekapitulace zakázky'!AN17)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tr">
        <f>IF('Rekapitulace zakázky'!AN19="","",'Rekapitulace zakázky'!AN19)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zakázky'!E20="","",'Rekapitulace zakázky'!E20)</f>
        <v xml:space="preserve"> </v>
      </c>
      <c r="F26" s="35"/>
      <c r="G26" s="35"/>
      <c r="H26" s="35"/>
      <c r="I26" s="153" t="s">
        <v>28</v>
      </c>
      <c r="J26" s="138" t="str">
        <f>IF('Rekapitulace zakázky'!AN20="","",'Rekapitulace zakázky'!AN20)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36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37</v>
      </c>
      <c r="E32" s="35"/>
      <c r="F32" s="35"/>
      <c r="G32" s="35"/>
      <c r="H32" s="35"/>
      <c r="I32" s="151"/>
      <c r="J32" s="163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39</v>
      </c>
      <c r="G34" s="35"/>
      <c r="H34" s="35"/>
      <c r="I34" s="165" t="s">
        <v>38</v>
      </c>
      <c r="J34" s="164" t="s">
        <v>40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41</v>
      </c>
      <c r="E35" s="149" t="s">
        <v>42</v>
      </c>
      <c r="F35" s="167">
        <f>ROUND((SUM(BE122:BE159)),  2)</f>
        <v>0</v>
      </c>
      <c r="G35" s="35"/>
      <c r="H35" s="35"/>
      <c r="I35" s="168">
        <v>0.20999999999999999</v>
      </c>
      <c r="J35" s="167">
        <f>ROUND(((SUM(BE122:BE159))*I35),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43</v>
      </c>
      <c r="F36" s="167">
        <f>ROUND((SUM(BF122:BF159)),  2)</f>
        <v>0</v>
      </c>
      <c r="G36" s="35"/>
      <c r="H36" s="35"/>
      <c r="I36" s="168">
        <v>0.14999999999999999</v>
      </c>
      <c r="J36" s="167">
        <f>ROUND(((SUM(BF122:BF159))*I36),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44</v>
      </c>
      <c r="F37" s="167">
        <f>ROUND((SUM(BG122:BG159)),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45</v>
      </c>
      <c r="F38" s="167">
        <f>ROUND((SUM(BH122:BH159)),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46</v>
      </c>
      <c r="F39" s="167">
        <f>ROUND((SUM(BI122:BI159)),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47</v>
      </c>
      <c r="E41" s="171"/>
      <c r="F41" s="171"/>
      <c r="G41" s="172" t="s">
        <v>48</v>
      </c>
      <c r="H41" s="173" t="s">
        <v>49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50</v>
      </c>
      <c r="E50" s="178"/>
      <c r="F50" s="178"/>
      <c r="G50" s="177" t="s">
        <v>51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52</v>
      </c>
      <c r="E61" s="181"/>
      <c r="F61" s="182" t="s">
        <v>53</v>
      </c>
      <c r="G61" s="180" t="s">
        <v>52</v>
      </c>
      <c r="H61" s="181"/>
      <c r="I61" s="183"/>
      <c r="J61" s="184" t="s">
        <v>53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54</v>
      </c>
      <c r="E65" s="185"/>
      <c r="F65" s="185"/>
      <c r="G65" s="177" t="s">
        <v>55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52</v>
      </c>
      <c r="E76" s="181"/>
      <c r="F76" s="182" t="s">
        <v>53</v>
      </c>
      <c r="G76" s="180" t="s">
        <v>52</v>
      </c>
      <c r="H76" s="181"/>
      <c r="I76" s="183"/>
      <c r="J76" s="184" t="s">
        <v>53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Cyklické broušení výhybek v obvodu OŘ Brno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99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100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101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01.1 - Broušení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Obvod OŘ Brno</v>
      </c>
      <c r="G91" s="37"/>
      <c r="H91" s="37"/>
      <c r="I91" s="153" t="s">
        <v>22</v>
      </c>
      <c r="J91" s="76" t="str">
        <f>IF(J14="","",J14)</f>
        <v>25. 5. 2020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153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104</v>
      </c>
      <c r="D96" s="195"/>
      <c r="E96" s="195"/>
      <c r="F96" s="195"/>
      <c r="G96" s="195"/>
      <c r="H96" s="195"/>
      <c r="I96" s="196"/>
      <c r="J96" s="197" t="s">
        <v>105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106</v>
      </c>
      <c r="D98" s="37"/>
      <c r="E98" s="37"/>
      <c r="F98" s="37"/>
      <c r="G98" s="37"/>
      <c r="H98" s="37"/>
      <c r="I98" s="151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107</v>
      </c>
    </row>
    <row r="99" s="9" customFormat="1" ht="24.96" customHeight="1">
      <c r="A99" s="9"/>
      <c r="B99" s="199"/>
      <c r="C99" s="200"/>
      <c r="D99" s="201" t="s">
        <v>108</v>
      </c>
      <c r="E99" s="202"/>
      <c r="F99" s="202"/>
      <c r="G99" s="202"/>
      <c r="H99" s="202"/>
      <c r="I99" s="203"/>
      <c r="J99" s="204">
        <f>J123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30"/>
      <c r="D100" s="207" t="s">
        <v>109</v>
      </c>
      <c r="E100" s="208"/>
      <c r="F100" s="208"/>
      <c r="G100" s="208"/>
      <c r="H100" s="208"/>
      <c r="I100" s="209"/>
      <c r="J100" s="210">
        <f>J124</f>
        <v>0</v>
      </c>
      <c r="K100" s="130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5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9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92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110</v>
      </c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5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5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93" t="str">
        <f>E7</f>
        <v>Cyklické broušení výhybek v obvodu OŘ Brno</v>
      </c>
      <c r="F110" s="29"/>
      <c r="G110" s="29"/>
      <c r="H110" s="29"/>
      <c r="I110" s="15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99</v>
      </c>
      <c r="D111" s="19"/>
      <c r="E111" s="19"/>
      <c r="F111" s="19"/>
      <c r="G111" s="19"/>
      <c r="H111" s="19"/>
      <c r="I111" s="143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93" t="s">
        <v>100</v>
      </c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101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01.1 - Broušení</v>
      </c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Obvod OŘ Brno</v>
      </c>
      <c r="G116" s="37"/>
      <c r="H116" s="37"/>
      <c r="I116" s="153" t="s">
        <v>22</v>
      </c>
      <c r="J116" s="76" t="str">
        <f>IF(J14="","",J14)</f>
        <v>25. 5. 2020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Správa železnic, státní organizace</v>
      </c>
      <c r="G118" s="37"/>
      <c r="H118" s="37"/>
      <c r="I118" s="153" t="s">
        <v>32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30</v>
      </c>
      <c r="D119" s="37"/>
      <c r="E119" s="37"/>
      <c r="F119" s="24" t="str">
        <f>IF(E20="","",E20)</f>
        <v>Vyplň údaj</v>
      </c>
      <c r="G119" s="37"/>
      <c r="H119" s="37"/>
      <c r="I119" s="153" t="s">
        <v>35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12"/>
      <c r="B121" s="213"/>
      <c r="C121" s="214" t="s">
        <v>111</v>
      </c>
      <c r="D121" s="215" t="s">
        <v>62</v>
      </c>
      <c r="E121" s="215" t="s">
        <v>58</v>
      </c>
      <c r="F121" s="215" t="s">
        <v>59</v>
      </c>
      <c r="G121" s="215" t="s">
        <v>112</v>
      </c>
      <c r="H121" s="215" t="s">
        <v>113</v>
      </c>
      <c r="I121" s="216" t="s">
        <v>114</v>
      </c>
      <c r="J121" s="215" t="s">
        <v>105</v>
      </c>
      <c r="K121" s="217" t="s">
        <v>115</v>
      </c>
      <c r="L121" s="218"/>
      <c r="M121" s="97" t="s">
        <v>1</v>
      </c>
      <c r="N121" s="98" t="s">
        <v>41</v>
      </c>
      <c r="O121" s="98" t="s">
        <v>116</v>
      </c>
      <c r="P121" s="98" t="s">
        <v>117</v>
      </c>
      <c r="Q121" s="98" t="s">
        <v>118</v>
      </c>
      <c r="R121" s="98" t="s">
        <v>119</v>
      </c>
      <c r="S121" s="98" t="s">
        <v>120</v>
      </c>
      <c r="T121" s="99" t="s">
        <v>121</v>
      </c>
      <c r="U121" s="21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/>
    </row>
    <row r="122" s="2" customFormat="1" ht="22.8" customHeight="1">
      <c r="A122" s="35"/>
      <c r="B122" s="36"/>
      <c r="C122" s="104" t="s">
        <v>122</v>
      </c>
      <c r="D122" s="37"/>
      <c r="E122" s="37"/>
      <c r="F122" s="37"/>
      <c r="G122" s="37"/>
      <c r="H122" s="37"/>
      <c r="I122" s="151"/>
      <c r="J122" s="219">
        <f>BK122</f>
        <v>0</v>
      </c>
      <c r="K122" s="37"/>
      <c r="L122" s="41"/>
      <c r="M122" s="100"/>
      <c r="N122" s="220"/>
      <c r="O122" s="101"/>
      <c r="P122" s="221">
        <f>P123</f>
        <v>0</v>
      </c>
      <c r="Q122" s="101"/>
      <c r="R122" s="221">
        <f>R123</f>
        <v>0</v>
      </c>
      <c r="S122" s="101"/>
      <c r="T122" s="222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76</v>
      </c>
      <c r="AU122" s="14" t="s">
        <v>107</v>
      </c>
      <c r="BK122" s="223">
        <f>BK123</f>
        <v>0</v>
      </c>
    </row>
    <row r="123" s="12" customFormat="1" ht="25.92" customHeight="1">
      <c r="A123" s="12"/>
      <c r="B123" s="224"/>
      <c r="C123" s="225"/>
      <c r="D123" s="226" t="s">
        <v>76</v>
      </c>
      <c r="E123" s="227" t="s">
        <v>123</v>
      </c>
      <c r="F123" s="227" t="s">
        <v>124</v>
      </c>
      <c r="G123" s="225"/>
      <c r="H123" s="225"/>
      <c r="I123" s="228"/>
      <c r="J123" s="229">
        <f>BK123</f>
        <v>0</v>
      </c>
      <c r="K123" s="225"/>
      <c r="L123" s="230"/>
      <c r="M123" s="231"/>
      <c r="N123" s="232"/>
      <c r="O123" s="232"/>
      <c r="P123" s="233">
        <f>P124</f>
        <v>0</v>
      </c>
      <c r="Q123" s="232"/>
      <c r="R123" s="233">
        <f>R124</f>
        <v>0</v>
      </c>
      <c r="S123" s="232"/>
      <c r="T123" s="234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5" t="s">
        <v>84</v>
      </c>
      <c r="AT123" s="236" t="s">
        <v>76</v>
      </c>
      <c r="AU123" s="236" t="s">
        <v>77</v>
      </c>
      <c r="AY123" s="235" t="s">
        <v>125</v>
      </c>
      <c r="BK123" s="237">
        <f>BK124</f>
        <v>0</v>
      </c>
    </row>
    <row r="124" s="12" customFormat="1" ht="22.8" customHeight="1">
      <c r="A124" s="12"/>
      <c r="B124" s="224"/>
      <c r="C124" s="225"/>
      <c r="D124" s="226" t="s">
        <v>76</v>
      </c>
      <c r="E124" s="238" t="s">
        <v>126</v>
      </c>
      <c r="F124" s="238" t="s">
        <v>127</v>
      </c>
      <c r="G124" s="225"/>
      <c r="H124" s="225"/>
      <c r="I124" s="228"/>
      <c r="J124" s="239">
        <f>BK124</f>
        <v>0</v>
      </c>
      <c r="K124" s="225"/>
      <c r="L124" s="230"/>
      <c r="M124" s="231"/>
      <c r="N124" s="232"/>
      <c r="O124" s="232"/>
      <c r="P124" s="233">
        <f>SUM(P125:P159)</f>
        <v>0</v>
      </c>
      <c r="Q124" s="232"/>
      <c r="R124" s="233">
        <f>SUM(R125:R159)</f>
        <v>0</v>
      </c>
      <c r="S124" s="232"/>
      <c r="T124" s="234">
        <f>SUM(T125:T159)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5" t="s">
        <v>84</v>
      </c>
      <c r="AT124" s="236" t="s">
        <v>76</v>
      </c>
      <c r="AU124" s="236" t="s">
        <v>84</v>
      </c>
      <c r="AY124" s="235" t="s">
        <v>125</v>
      </c>
      <c r="BK124" s="237">
        <f>SUM(BK125:BK159)</f>
        <v>0</v>
      </c>
    </row>
    <row r="125" s="2" customFormat="1" ht="33" customHeight="1">
      <c r="A125" s="35"/>
      <c r="B125" s="36"/>
      <c r="C125" s="240" t="s">
        <v>84</v>
      </c>
      <c r="D125" s="240" t="s">
        <v>128</v>
      </c>
      <c r="E125" s="241" t="s">
        <v>129</v>
      </c>
      <c r="F125" s="242" t="s">
        <v>130</v>
      </c>
      <c r="G125" s="243" t="s">
        <v>131</v>
      </c>
      <c r="H125" s="244">
        <v>400</v>
      </c>
      <c r="I125" s="245"/>
      <c r="J125" s="246">
        <f>ROUND(I125*H125,2)</f>
        <v>0</v>
      </c>
      <c r="K125" s="242" t="s">
        <v>132</v>
      </c>
      <c r="L125" s="41"/>
      <c r="M125" s="247" t="s">
        <v>1</v>
      </c>
      <c r="N125" s="248" t="s">
        <v>42</v>
      </c>
      <c r="O125" s="88"/>
      <c r="P125" s="249">
        <f>O125*H125</f>
        <v>0</v>
      </c>
      <c r="Q125" s="249">
        <v>0</v>
      </c>
      <c r="R125" s="249">
        <f>Q125*H125</f>
        <v>0</v>
      </c>
      <c r="S125" s="249">
        <v>0</v>
      </c>
      <c r="T125" s="25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51" t="s">
        <v>133</v>
      </c>
      <c r="AT125" s="251" t="s">
        <v>128</v>
      </c>
      <c r="AU125" s="251" t="s">
        <v>86</v>
      </c>
      <c r="AY125" s="14" t="s">
        <v>125</v>
      </c>
      <c r="BE125" s="252">
        <f>IF(N125="základní",J125,0)</f>
        <v>0</v>
      </c>
      <c r="BF125" s="252">
        <f>IF(N125="snížená",J125,0)</f>
        <v>0</v>
      </c>
      <c r="BG125" s="252">
        <f>IF(N125="zákl. přenesená",J125,0)</f>
        <v>0</v>
      </c>
      <c r="BH125" s="252">
        <f>IF(N125="sníž. přenesená",J125,0)</f>
        <v>0</v>
      </c>
      <c r="BI125" s="252">
        <f>IF(N125="nulová",J125,0)</f>
        <v>0</v>
      </c>
      <c r="BJ125" s="14" t="s">
        <v>84</v>
      </c>
      <c r="BK125" s="252">
        <f>ROUND(I125*H125,2)</f>
        <v>0</v>
      </c>
      <c r="BL125" s="14" t="s">
        <v>133</v>
      </c>
      <c r="BM125" s="251" t="s">
        <v>134</v>
      </c>
    </row>
    <row r="126" s="2" customFormat="1" ht="33" customHeight="1">
      <c r="A126" s="35"/>
      <c r="B126" s="36"/>
      <c r="C126" s="240" t="s">
        <v>86</v>
      </c>
      <c r="D126" s="240" t="s">
        <v>128</v>
      </c>
      <c r="E126" s="241" t="s">
        <v>135</v>
      </c>
      <c r="F126" s="242" t="s">
        <v>136</v>
      </c>
      <c r="G126" s="243" t="s">
        <v>131</v>
      </c>
      <c r="H126" s="244">
        <v>300</v>
      </c>
      <c r="I126" s="245"/>
      <c r="J126" s="246">
        <f>ROUND(I126*H126,2)</f>
        <v>0</v>
      </c>
      <c r="K126" s="242" t="s">
        <v>132</v>
      </c>
      <c r="L126" s="41"/>
      <c r="M126" s="247" t="s">
        <v>1</v>
      </c>
      <c r="N126" s="248" t="s">
        <v>42</v>
      </c>
      <c r="O126" s="88"/>
      <c r="P126" s="249">
        <f>O126*H126</f>
        <v>0</v>
      </c>
      <c r="Q126" s="249">
        <v>0</v>
      </c>
      <c r="R126" s="249">
        <f>Q126*H126</f>
        <v>0</v>
      </c>
      <c r="S126" s="249">
        <v>0</v>
      </c>
      <c r="T126" s="25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51" t="s">
        <v>133</v>
      </c>
      <c r="AT126" s="251" t="s">
        <v>128</v>
      </c>
      <c r="AU126" s="251" t="s">
        <v>86</v>
      </c>
      <c r="AY126" s="14" t="s">
        <v>125</v>
      </c>
      <c r="BE126" s="252">
        <f>IF(N126="základní",J126,0)</f>
        <v>0</v>
      </c>
      <c r="BF126" s="252">
        <f>IF(N126="snížená",J126,0)</f>
        <v>0</v>
      </c>
      <c r="BG126" s="252">
        <f>IF(N126="zákl. přenesená",J126,0)</f>
        <v>0</v>
      </c>
      <c r="BH126" s="252">
        <f>IF(N126="sníž. přenesená",J126,0)</f>
        <v>0</v>
      </c>
      <c r="BI126" s="252">
        <f>IF(N126="nulová",J126,0)</f>
        <v>0</v>
      </c>
      <c r="BJ126" s="14" t="s">
        <v>84</v>
      </c>
      <c r="BK126" s="252">
        <f>ROUND(I126*H126,2)</f>
        <v>0</v>
      </c>
      <c r="BL126" s="14" t="s">
        <v>133</v>
      </c>
      <c r="BM126" s="251" t="s">
        <v>137</v>
      </c>
    </row>
    <row r="127" s="2" customFormat="1" ht="55.5" customHeight="1">
      <c r="A127" s="35"/>
      <c r="B127" s="36"/>
      <c r="C127" s="240" t="s">
        <v>138</v>
      </c>
      <c r="D127" s="240" t="s">
        <v>128</v>
      </c>
      <c r="E127" s="241" t="s">
        <v>139</v>
      </c>
      <c r="F127" s="242" t="s">
        <v>140</v>
      </c>
      <c r="G127" s="243" t="s">
        <v>141</v>
      </c>
      <c r="H127" s="244">
        <v>1500</v>
      </c>
      <c r="I127" s="245"/>
      <c r="J127" s="246">
        <f>ROUND(I127*H127,2)</f>
        <v>0</v>
      </c>
      <c r="K127" s="242" t="s">
        <v>132</v>
      </c>
      <c r="L127" s="41"/>
      <c r="M127" s="247" t="s">
        <v>1</v>
      </c>
      <c r="N127" s="248" t="s">
        <v>42</v>
      </c>
      <c r="O127" s="88"/>
      <c r="P127" s="249">
        <f>O127*H127</f>
        <v>0</v>
      </c>
      <c r="Q127" s="249">
        <v>0</v>
      </c>
      <c r="R127" s="249">
        <f>Q127*H127</f>
        <v>0</v>
      </c>
      <c r="S127" s="249">
        <v>0</v>
      </c>
      <c r="T127" s="25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51" t="s">
        <v>133</v>
      </c>
      <c r="AT127" s="251" t="s">
        <v>128</v>
      </c>
      <c r="AU127" s="251" t="s">
        <v>86</v>
      </c>
      <c r="AY127" s="14" t="s">
        <v>125</v>
      </c>
      <c r="BE127" s="252">
        <f>IF(N127="základní",J127,0)</f>
        <v>0</v>
      </c>
      <c r="BF127" s="252">
        <f>IF(N127="snížená",J127,0)</f>
        <v>0</v>
      </c>
      <c r="BG127" s="252">
        <f>IF(N127="zákl. přenesená",J127,0)</f>
        <v>0</v>
      </c>
      <c r="BH127" s="252">
        <f>IF(N127="sníž. přenesená",J127,0)</f>
        <v>0</v>
      </c>
      <c r="BI127" s="252">
        <f>IF(N127="nulová",J127,0)</f>
        <v>0</v>
      </c>
      <c r="BJ127" s="14" t="s">
        <v>84</v>
      </c>
      <c r="BK127" s="252">
        <f>ROUND(I127*H127,2)</f>
        <v>0</v>
      </c>
      <c r="BL127" s="14" t="s">
        <v>133</v>
      </c>
      <c r="BM127" s="251" t="s">
        <v>142</v>
      </c>
    </row>
    <row r="128" s="2" customFormat="1" ht="21.75" customHeight="1">
      <c r="A128" s="35"/>
      <c r="B128" s="36"/>
      <c r="C128" s="240" t="s">
        <v>133</v>
      </c>
      <c r="D128" s="240" t="s">
        <v>128</v>
      </c>
      <c r="E128" s="241" t="s">
        <v>143</v>
      </c>
      <c r="F128" s="242" t="s">
        <v>144</v>
      </c>
      <c r="G128" s="243" t="s">
        <v>141</v>
      </c>
      <c r="H128" s="244">
        <v>9500</v>
      </c>
      <c r="I128" s="245"/>
      <c r="J128" s="246">
        <f>ROUND(I128*H128,2)</f>
        <v>0</v>
      </c>
      <c r="K128" s="242" t="s">
        <v>132</v>
      </c>
      <c r="L128" s="41"/>
      <c r="M128" s="247" t="s">
        <v>1</v>
      </c>
      <c r="N128" s="248" t="s">
        <v>42</v>
      </c>
      <c r="O128" s="88"/>
      <c r="P128" s="249">
        <f>O128*H128</f>
        <v>0</v>
      </c>
      <c r="Q128" s="249">
        <v>0</v>
      </c>
      <c r="R128" s="249">
        <f>Q128*H128</f>
        <v>0</v>
      </c>
      <c r="S128" s="249">
        <v>0</v>
      </c>
      <c r="T128" s="25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1" t="s">
        <v>133</v>
      </c>
      <c r="AT128" s="251" t="s">
        <v>128</v>
      </c>
      <c r="AU128" s="251" t="s">
        <v>86</v>
      </c>
      <c r="AY128" s="14" t="s">
        <v>125</v>
      </c>
      <c r="BE128" s="252">
        <f>IF(N128="základní",J128,0)</f>
        <v>0</v>
      </c>
      <c r="BF128" s="252">
        <f>IF(N128="snížená",J128,0)</f>
        <v>0</v>
      </c>
      <c r="BG128" s="252">
        <f>IF(N128="zákl. přenesená",J128,0)</f>
        <v>0</v>
      </c>
      <c r="BH128" s="252">
        <f>IF(N128="sníž. přenesená",J128,0)</f>
        <v>0</v>
      </c>
      <c r="BI128" s="252">
        <f>IF(N128="nulová",J128,0)</f>
        <v>0</v>
      </c>
      <c r="BJ128" s="14" t="s">
        <v>84</v>
      </c>
      <c r="BK128" s="252">
        <f>ROUND(I128*H128,2)</f>
        <v>0</v>
      </c>
      <c r="BL128" s="14" t="s">
        <v>133</v>
      </c>
      <c r="BM128" s="251" t="s">
        <v>145</v>
      </c>
    </row>
    <row r="129" s="2" customFormat="1" ht="21.75" customHeight="1">
      <c r="A129" s="35"/>
      <c r="B129" s="36"/>
      <c r="C129" s="240" t="s">
        <v>126</v>
      </c>
      <c r="D129" s="240" t="s">
        <v>128</v>
      </c>
      <c r="E129" s="241" t="s">
        <v>146</v>
      </c>
      <c r="F129" s="242" t="s">
        <v>147</v>
      </c>
      <c r="G129" s="243" t="s">
        <v>141</v>
      </c>
      <c r="H129" s="244">
        <v>6500</v>
      </c>
      <c r="I129" s="245"/>
      <c r="J129" s="246">
        <f>ROUND(I129*H129,2)</f>
        <v>0</v>
      </c>
      <c r="K129" s="242" t="s">
        <v>132</v>
      </c>
      <c r="L129" s="41"/>
      <c r="M129" s="247" t="s">
        <v>1</v>
      </c>
      <c r="N129" s="248" t="s">
        <v>42</v>
      </c>
      <c r="O129" s="88"/>
      <c r="P129" s="249">
        <f>O129*H129</f>
        <v>0</v>
      </c>
      <c r="Q129" s="249">
        <v>0</v>
      </c>
      <c r="R129" s="249">
        <f>Q129*H129</f>
        <v>0</v>
      </c>
      <c r="S129" s="249">
        <v>0</v>
      </c>
      <c r="T129" s="25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1" t="s">
        <v>133</v>
      </c>
      <c r="AT129" s="251" t="s">
        <v>128</v>
      </c>
      <c r="AU129" s="251" t="s">
        <v>86</v>
      </c>
      <c r="AY129" s="14" t="s">
        <v>125</v>
      </c>
      <c r="BE129" s="252">
        <f>IF(N129="základní",J129,0)</f>
        <v>0</v>
      </c>
      <c r="BF129" s="252">
        <f>IF(N129="snížená",J129,0)</f>
        <v>0</v>
      </c>
      <c r="BG129" s="252">
        <f>IF(N129="zákl. přenesená",J129,0)</f>
        <v>0</v>
      </c>
      <c r="BH129" s="252">
        <f>IF(N129="sníž. přenesená",J129,0)</f>
        <v>0</v>
      </c>
      <c r="BI129" s="252">
        <f>IF(N129="nulová",J129,0)</f>
        <v>0</v>
      </c>
      <c r="BJ129" s="14" t="s">
        <v>84</v>
      </c>
      <c r="BK129" s="252">
        <f>ROUND(I129*H129,2)</f>
        <v>0</v>
      </c>
      <c r="BL129" s="14" t="s">
        <v>133</v>
      </c>
      <c r="BM129" s="251" t="s">
        <v>148</v>
      </c>
    </row>
    <row r="130" s="2" customFormat="1" ht="21.75" customHeight="1">
      <c r="A130" s="35"/>
      <c r="B130" s="36"/>
      <c r="C130" s="240" t="s">
        <v>149</v>
      </c>
      <c r="D130" s="240" t="s">
        <v>128</v>
      </c>
      <c r="E130" s="241" t="s">
        <v>150</v>
      </c>
      <c r="F130" s="242" t="s">
        <v>151</v>
      </c>
      <c r="G130" s="243" t="s">
        <v>141</v>
      </c>
      <c r="H130" s="244">
        <v>9500</v>
      </c>
      <c r="I130" s="245"/>
      <c r="J130" s="246">
        <f>ROUND(I130*H130,2)</f>
        <v>0</v>
      </c>
      <c r="K130" s="242" t="s">
        <v>132</v>
      </c>
      <c r="L130" s="41"/>
      <c r="M130" s="247" t="s">
        <v>1</v>
      </c>
      <c r="N130" s="248" t="s">
        <v>42</v>
      </c>
      <c r="O130" s="88"/>
      <c r="P130" s="249">
        <f>O130*H130</f>
        <v>0</v>
      </c>
      <c r="Q130" s="249">
        <v>0</v>
      </c>
      <c r="R130" s="249">
        <f>Q130*H130</f>
        <v>0</v>
      </c>
      <c r="S130" s="249">
        <v>0</v>
      </c>
      <c r="T130" s="25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1" t="s">
        <v>133</v>
      </c>
      <c r="AT130" s="251" t="s">
        <v>128</v>
      </c>
      <c r="AU130" s="251" t="s">
        <v>86</v>
      </c>
      <c r="AY130" s="14" t="s">
        <v>125</v>
      </c>
      <c r="BE130" s="252">
        <f>IF(N130="základní",J130,0)</f>
        <v>0</v>
      </c>
      <c r="BF130" s="252">
        <f>IF(N130="snížená",J130,0)</f>
        <v>0</v>
      </c>
      <c r="BG130" s="252">
        <f>IF(N130="zákl. přenesená",J130,0)</f>
        <v>0</v>
      </c>
      <c r="BH130" s="252">
        <f>IF(N130="sníž. přenesená",J130,0)</f>
        <v>0</v>
      </c>
      <c r="BI130" s="252">
        <f>IF(N130="nulová",J130,0)</f>
        <v>0</v>
      </c>
      <c r="BJ130" s="14" t="s">
        <v>84</v>
      </c>
      <c r="BK130" s="252">
        <f>ROUND(I130*H130,2)</f>
        <v>0</v>
      </c>
      <c r="BL130" s="14" t="s">
        <v>133</v>
      </c>
      <c r="BM130" s="251" t="s">
        <v>152</v>
      </c>
    </row>
    <row r="131" s="2" customFormat="1" ht="21.75" customHeight="1">
      <c r="A131" s="35"/>
      <c r="B131" s="36"/>
      <c r="C131" s="240" t="s">
        <v>153</v>
      </c>
      <c r="D131" s="240" t="s">
        <v>128</v>
      </c>
      <c r="E131" s="241" t="s">
        <v>154</v>
      </c>
      <c r="F131" s="242" t="s">
        <v>155</v>
      </c>
      <c r="G131" s="243" t="s">
        <v>141</v>
      </c>
      <c r="H131" s="244">
        <v>7200</v>
      </c>
      <c r="I131" s="245"/>
      <c r="J131" s="246">
        <f>ROUND(I131*H131,2)</f>
        <v>0</v>
      </c>
      <c r="K131" s="242" t="s">
        <v>132</v>
      </c>
      <c r="L131" s="41"/>
      <c r="M131" s="247" t="s">
        <v>1</v>
      </c>
      <c r="N131" s="248" t="s">
        <v>42</v>
      </c>
      <c r="O131" s="88"/>
      <c r="P131" s="249">
        <f>O131*H131</f>
        <v>0</v>
      </c>
      <c r="Q131" s="249">
        <v>0</v>
      </c>
      <c r="R131" s="249">
        <f>Q131*H131</f>
        <v>0</v>
      </c>
      <c r="S131" s="249">
        <v>0</v>
      </c>
      <c r="T131" s="25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51" t="s">
        <v>133</v>
      </c>
      <c r="AT131" s="251" t="s">
        <v>128</v>
      </c>
      <c r="AU131" s="251" t="s">
        <v>86</v>
      </c>
      <c r="AY131" s="14" t="s">
        <v>125</v>
      </c>
      <c r="BE131" s="252">
        <f>IF(N131="základní",J131,0)</f>
        <v>0</v>
      </c>
      <c r="BF131" s="252">
        <f>IF(N131="snížená",J131,0)</f>
        <v>0</v>
      </c>
      <c r="BG131" s="252">
        <f>IF(N131="zákl. přenesená",J131,0)</f>
        <v>0</v>
      </c>
      <c r="BH131" s="252">
        <f>IF(N131="sníž. přenesená",J131,0)</f>
        <v>0</v>
      </c>
      <c r="BI131" s="252">
        <f>IF(N131="nulová",J131,0)</f>
        <v>0</v>
      </c>
      <c r="BJ131" s="14" t="s">
        <v>84</v>
      </c>
      <c r="BK131" s="252">
        <f>ROUND(I131*H131,2)</f>
        <v>0</v>
      </c>
      <c r="BL131" s="14" t="s">
        <v>133</v>
      </c>
      <c r="BM131" s="251" t="s">
        <v>156</v>
      </c>
    </row>
    <row r="132" s="2" customFormat="1" ht="21.75" customHeight="1">
      <c r="A132" s="35"/>
      <c r="B132" s="36"/>
      <c r="C132" s="240" t="s">
        <v>157</v>
      </c>
      <c r="D132" s="240" t="s">
        <v>128</v>
      </c>
      <c r="E132" s="241" t="s">
        <v>158</v>
      </c>
      <c r="F132" s="242" t="s">
        <v>159</v>
      </c>
      <c r="G132" s="243" t="s">
        <v>141</v>
      </c>
      <c r="H132" s="244">
        <v>8500</v>
      </c>
      <c r="I132" s="245"/>
      <c r="J132" s="246">
        <f>ROUND(I132*H132,2)</f>
        <v>0</v>
      </c>
      <c r="K132" s="242" t="s">
        <v>132</v>
      </c>
      <c r="L132" s="41"/>
      <c r="M132" s="247" t="s">
        <v>1</v>
      </c>
      <c r="N132" s="248" t="s">
        <v>42</v>
      </c>
      <c r="O132" s="88"/>
      <c r="P132" s="249">
        <f>O132*H132</f>
        <v>0</v>
      </c>
      <c r="Q132" s="249">
        <v>0</v>
      </c>
      <c r="R132" s="249">
        <f>Q132*H132</f>
        <v>0</v>
      </c>
      <c r="S132" s="249">
        <v>0</v>
      </c>
      <c r="T132" s="25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51" t="s">
        <v>133</v>
      </c>
      <c r="AT132" s="251" t="s">
        <v>128</v>
      </c>
      <c r="AU132" s="251" t="s">
        <v>86</v>
      </c>
      <c r="AY132" s="14" t="s">
        <v>125</v>
      </c>
      <c r="BE132" s="252">
        <f>IF(N132="základní",J132,0)</f>
        <v>0</v>
      </c>
      <c r="BF132" s="252">
        <f>IF(N132="snížená",J132,0)</f>
        <v>0</v>
      </c>
      <c r="BG132" s="252">
        <f>IF(N132="zákl. přenesená",J132,0)</f>
        <v>0</v>
      </c>
      <c r="BH132" s="252">
        <f>IF(N132="sníž. přenesená",J132,0)</f>
        <v>0</v>
      </c>
      <c r="BI132" s="252">
        <f>IF(N132="nulová",J132,0)</f>
        <v>0</v>
      </c>
      <c r="BJ132" s="14" t="s">
        <v>84</v>
      </c>
      <c r="BK132" s="252">
        <f>ROUND(I132*H132,2)</f>
        <v>0</v>
      </c>
      <c r="BL132" s="14" t="s">
        <v>133</v>
      </c>
      <c r="BM132" s="251" t="s">
        <v>160</v>
      </c>
    </row>
    <row r="133" s="2" customFormat="1" ht="21.75" customHeight="1">
      <c r="A133" s="35"/>
      <c r="B133" s="36"/>
      <c r="C133" s="240" t="s">
        <v>161</v>
      </c>
      <c r="D133" s="240" t="s">
        <v>128</v>
      </c>
      <c r="E133" s="241" t="s">
        <v>162</v>
      </c>
      <c r="F133" s="242" t="s">
        <v>163</v>
      </c>
      <c r="G133" s="243" t="s">
        <v>141</v>
      </c>
      <c r="H133" s="244">
        <v>4500</v>
      </c>
      <c r="I133" s="245"/>
      <c r="J133" s="246">
        <f>ROUND(I133*H133,2)</f>
        <v>0</v>
      </c>
      <c r="K133" s="242" t="s">
        <v>132</v>
      </c>
      <c r="L133" s="41"/>
      <c r="M133" s="247" t="s">
        <v>1</v>
      </c>
      <c r="N133" s="248" t="s">
        <v>42</v>
      </c>
      <c r="O133" s="88"/>
      <c r="P133" s="249">
        <f>O133*H133</f>
        <v>0</v>
      </c>
      <c r="Q133" s="249">
        <v>0</v>
      </c>
      <c r="R133" s="249">
        <f>Q133*H133</f>
        <v>0</v>
      </c>
      <c r="S133" s="249">
        <v>0</v>
      </c>
      <c r="T133" s="25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51" t="s">
        <v>133</v>
      </c>
      <c r="AT133" s="251" t="s">
        <v>128</v>
      </c>
      <c r="AU133" s="251" t="s">
        <v>86</v>
      </c>
      <c r="AY133" s="14" t="s">
        <v>125</v>
      </c>
      <c r="BE133" s="252">
        <f>IF(N133="základní",J133,0)</f>
        <v>0</v>
      </c>
      <c r="BF133" s="252">
        <f>IF(N133="snížená",J133,0)</f>
        <v>0</v>
      </c>
      <c r="BG133" s="252">
        <f>IF(N133="zákl. přenesená",J133,0)</f>
        <v>0</v>
      </c>
      <c r="BH133" s="252">
        <f>IF(N133="sníž. přenesená",J133,0)</f>
        <v>0</v>
      </c>
      <c r="BI133" s="252">
        <f>IF(N133="nulová",J133,0)</f>
        <v>0</v>
      </c>
      <c r="BJ133" s="14" t="s">
        <v>84</v>
      </c>
      <c r="BK133" s="252">
        <f>ROUND(I133*H133,2)</f>
        <v>0</v>
      </c>
      <c r="BL133" s="14" t="s">
        <v>133</v>
      </c>
      <c r="BM133" s="251" t="s">
        <v>164</v>
      </c>
    </row>
    <row r="134" s="2" customFormat="1" ht="21.75" customHeight="1">
      <c r="A134" s="35"/>
      <c r="B134" s="36"/>
      <c r="C134" s="240" t="s">
        <v>165</v>
      </c>
      <c r="D134" s="240" t="s">
        <v>128</v>
      </c>
      <c r="E134" s="241" t="s">
        <v>166</v>
      </c>
      <c r="F134" s="242" t="s">
        <v>167</v>
      </c>
      <c r="G134" s="243" t="s">
        <v>141</v>
      </c>
      <c r="H134" s="244">
        <v>11800</v>
      </c>
      <c r="I134" s="245"/>
      <c r="J134" s="246">
        <f>ROUND(I134*H134,2)</f>
        <v>0</v>
      </c>
      <c r="K134" s="242" t="s">
        <v>132</v>
      </c>
      <c r="L134" s="41"/>
      <c r="M134" s="247" t="s">
        <v>1</v>
      </c>
      <c r="N134" s="248" t="s">
        <v>42</v>
      </c>
      <c r="O134" s="88"/>
      <c r="P134" s="249">
        <f>O134*H134</f>
        <v>0</v>
      </c>
      <c r="Q134" s="249">
        <v>0</v>
      </c>
      <c r="R134" s="249">
        <f>Q134*H134</f>
        <v>0</v>
      </c>
      <c r="S134" s="249">
        <v>0</v>
      </c>
      <c r="T134" s="25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51" t="s">
        <v>133</v>
      </c>
      <c r="AT134" s="251" t="s">
        <v>128</v>
      </c>
      <c r="AU134" s="251" t="s">
        <v>86</v>
      </c>
      <c r="AY134" s="14" t="s">
        <v>125</v>
      </c>
      <c r="BE134" s="252">
        <f>IF(N134="základní",J134,0)</f>
        <v>0</v>
      </c>
      <c r="BF134" s="252">
        <f>IF(N134="snížená",J134,0)</f>
        <v>0</v>
      </c>
      <c r="BG134" s="252">
        <f>IF(N134="zákl. přenesená",J134,0)</f>
        <v>0</v>
      </c>
      <c r="BH134" s="252">
        <f>IF(N134="sníž. přenesená",J134,0)</f>
        <v>0</v>
      </c>
      <c r="BI134" s="252">
        <f>IF(N134="nulová",J134,0)</f>
        <v>0</v>
      </c>
      <c r="BJ134" s="14" t="s">
        <v>84</v>
      </c>
      <c r="BK134" s="252">
        <f>ROUND(I134*H134,2)</f>
        <v>0</v>
      </c>
      <c r="BL134" s="14" t="s">
        <v>133</v>
      </c>
      <c r="BM134" s="251" t="s">
        <v>168</v>
      </c>
    </row>
    <row r="135" s="2" customFormat="1" ht="33" customHeight="1">
      <c r="A135" s="35"/>
      <c r="B135" s="36"/>
      <c r="C135" s="240" t="s">
        <v>169</v>
      </c>
      <c r="D135" s="240" t="s">
        <v>128</v>
      </c>
      <c r="E135" s="241" t="s">
        <v>170</v>
      </c>
      <c r="F135" s="242" t="s">
        <v>171</v>
      </c>
      <c r="G135" s="243" t="s">
        <v>141</v>
      </c>
      <c r="H135" s="244">
        <v>4500</v>
      </c>
      <c r="I135" s="245"/>
      <c r="J135" s="246">
        <f>ROUND(I135*H135,2)</f>
        <v>0</v>
      </c>
      <c r="K135" s="242" t="s">
        <v>132</v>
      </c>
      <c r="L135" s="41"/>
      <c r="M135" s="247" t="s">
        <v>1</v>
      </c>
      <c r="N135" s="248" t="s">
        <v>42</v>
      </c>
      <c r="O135" s="8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51" t="s">
        <v>133</v>
      </c>
      <c r="AT135" s="251" t="s">
        <v>128</v>
      </c>
      <c r="AU135" s="251" t="s">
        <v>86</v>
      </c>
      <c r="AY135" s="14" t="s">
        <v>125</v>
      </c>
      <c r="BE135" s="252">
        <f>IF(N135="základní",J135,0)</f>
        <v>0</v>
      </c>
      <c r="BF135" s="252">
        <f>IF(N135="snížená",J135,0)</f>
        <v>0</v>
      </c>
      <c r="BG135" s="252">
        <f>IF(N135="zákl. přenesená",J135,0)</f>
        <v>0</v>
      </c>
      <c r="BH135" s="252">
        <f>IF(N135="sníž. přenesená",J135,0)</f>
        <v>0</v>
      </c>
      <c r="BI135" s="252">
        <f>IF(N135="nulová",J135,0)</f>
        <v>0</v>
      </c>
      <c r="BJ135" s="14" t="s">
        <v>84</v>
      </c>
      <c r="BK135" s="252">
        <f>ROUND(I135*H135,2)</f>
        <v>0</v>
      </c>
      <c r="BL135" s="14" t="s">
        <v>133</v>
      </c>
      <c r="BM135" s="251" t="s">
        <v>172</v>
      </c>
    </row>
    <row r="136" s="2" customFormat="1" ht="33" customHeight="1">
      <c r="A136" s="35"/>
      <c r="B136" s="36"/>
      <c r="C136" s="240" t="s">
        <v>173</v>
      </c>
      <c r="D136" s="240" t="s">
        <v>128</v>
      </c>
      <c r="E136" s="241" t="s">
        <v>174</v>
      </c>
      <c r="F136" s="242" t="s">
        <v>175</v>
      </c>
      <c r="G136" s="243" t="s">
        <v>141</v>
      </c>
      <c r="H136" s="244">
        <v>4500</v>
      </c>
      <c r="I136" s="245"/>
      <c r="J136" s="246">
        <f>ROUND(I136*H136,2)</f>
        <v>0</v>
      </c>
      <c r="K136" s="242" t="s">
        <v>132</v>
      </c>
      <c r="L136" s="41"/>
      <c r="M136" s="247" t="s">
        <v>1</v>
      </c>
      <c r="N136" s="248" t="s">
        <v>42</v>
      </c>
      <c r="O136" s="88"/>
      <c r="P136" s="249">
        <f>O136*H136</f>
        <v>0</v>
      </c>
      <c r="Q136" s="249">
        <v>0</v>
      </c>
      <c r="R136" s="249">
        <f>Q136*H136</f>
        <v>0</v>
      </c>
      <c r="S136" s="249">
        <v>0</v>
      </c>
      <c r="T136" s="25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51" t="s">
        <v>133</v>
      </c>
      <c r="AT136" s="251" t="s">
        <v>128</v>
      </c>
      <c r="AU136" s="251" t="s">
        <v>86</v>
      </c>
      <c r="AY136" s="14" t="s">
        <v>125</v>
      </c>
      <c r="BE136" s="252">
        <f>IF(N136="základní",J136,0)</f>
        <v>0</v>
      </c>
      <c r="BF136" s="252">
        <f>IF(N136="snížená",J136,0)</f>
        <v>0</v>
      </c>
      <c r="BG136" s="252">
        <f>IF(N136="zákl. přenesená",J136,0)</f>
        <v>0</v>
      </c>
      <c r="BH136" s="252">
        <f>IF(N136="sníž. přenesená",J136,0)</f>
        <v>0</v>
      </c>
      <c r="BI136" s="252">
        <f>IF(N136="nulová",J136,0)</f>
        <v>0</v>
      </c>
      <c r="BJ136" s="14" t="s">
        <v>84</v>
      </c>
      <c r="BK136" s="252">
        <f>ROUND(I136*H136,2)</f>
        <v>0</v>
      </c>
      <c r="BL136" s="14" t="s">
        <v>133</v>
      </c>
      <c r="BM136" s="251" t="s">
        <v>176</v>
      </c>
    </row>
    <row r="137" s="2" customFormat="1" ht="33" customHeight="1">
      <c r="A137" s="35"/>
      <c r="B137" s="36"/>
      <c r="C137" s="240" t="s">
        <v>177</v>
      </c>
      <c r="D137" s="240" t="s">
        <v>128</v>
      </c>
      <c r="E137" s="241" t="s">
        <v>178</v>
      </c>
      <c r="F137" s="242" t="s">
        <v>179</v>
      </c>
      <c r="G137" s="243" t="s">
        <v>141</v>
      </c>
      <c r="H137" s="244">
        <v>1500</v>
      </c>
      <c r="I137" s="245"/>
      <c r="J137" s="246">
        <f>ROUND(I137*H137,2)</f>
        <v>0</v>
      </c>
      <c r="K137" s="242" t="s">
        <v>132</v>
      </c>
      <c r="L137" s="41"/>
      <c r="M137" s="247" t="s">
        <v>1</v>
      </c>
      <c r="N137" s="248" t="s">
        <v>42</v>
      </c>
      <c r="O137" s="88"/>
      <c r="P137" s="249">
        <f>O137*H137</f>
        <v>0</v>
      </c>
      <c r="Q137" s="249">
        <v>0</v>
      </c>
      <c r="R137" s="249">
        <f>Q137*H137</f>
        <v>0</v>
      </c>
      <c r="S137" s="249">
        <v>0</v>
      </c>
      <c r="T137" s="25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51" t="s">
        <v>133</v>
      </c>
      <c r="AT137" s="251" t="s">
        <v>128</v>
      </c>
      <c r="AU137" s="251" t="s">
        <v>86</v>
      </c>
      <c r="AY137" s="14" t="s">
        <v>125</v>
      </c>
      <c r="BE137" s="252">
        <f>IF(N137="základní",J137,0)</f>
        <v>0</v>
      </c>
      <c r="BF137" s="252">
        <f>IF(N137="snížená",J137,0)</f>
        <v>0</v>
      </c>
      <c r="BG137" s="252">
        <f>IF(N137="zákl. přenesená",J137,0)</f>
        <v>0</v>
      </c>
      <c r="BH137" s="252">
        <f>IF(N137="sníž. přenesená",J137,0)</f>
        <v>0</v>
      </c>
      <c r="BI137" s="252">
        <f>IF(N137="nulová",J137,0)</f>
        <v>0</v>
      </c>
      <c r="BJ137" s="14" t="s">
        <v>84</v>
      </c>
      <c r="BK137" s="252">
        <f>ROUND(I137*H137,2)</f>
        <v>0</v>
      </c>
      <c r="BL137" s="14" t="s">
        <v>133</v>
      </c>
      <c r="BM137" s="251" t="s">
        <v>180</v>
      </c>
    </row>
    <row r="138" s="2" customFormat="1" ht="33" customHeight="1">
      <c r="A138" s="35"/>
      <c r="B138" s="36"/>
      <c r="C138" s="240" t="s">
        <v>181</v>
      </c>
      <c r="D138" s="240" t="s">
        <v>128</v>
      </c>
      <c r="E138" s="241" t="s">
        <v>182</v>
      </c>
      <c r="F138" s="242" t="s">
        <v>183</v>
      </c>
      <c r="G138" s="243" t="s">
        <v>141</v>
      </c>
      <c r="H138" s="244">
        <v>11500</v>
      </c>
      <c r="I138" s="245"/>
      <c r="J138" s="246">
        <f>ROUND(I138*H138,2)</f>
        <v>0</v>
      </c>
      <c r="K138" s="242" t="s">
        <v>132</v>
      </c>
      <c r="L138" s="41"/>
      <c r="M138" s="247" t="s">
        <v>1</v>
      </c>
      <c r="N138" s="248" t="s">
        <v>42</v>
      </c>
      <c r="O138" s="88"/>
      <c r="P138" s="249">
        <f>O138*H138</f>
        <v>0</v>
      </c>
      <c r="Q138" s="249">
        <v>0</v>
      </c>
      <c r="R138" s="249">
        <f>Q138*H138</f>
        <v>0</v>
      </c>
      <c r="S138" s="249">
        <v>0</v>
      </c>
      <c r="T138" s="25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51" t="s">
        <v>133</v>
      </c>
      <c r="AT138" s="251" t="s">
        <v>128</v>
      </c>
      <c r="AU138" s="251" t="s">
        <v>86</v>
      </c>
      <c r="AY138" s="14" t="s">
        <v>125</v>
      </c>
      <c r="BE138" s="252">
        <f>IF(N138="základní",J138,0)</f>
        <v>0</v>
      </c>
      <c r="BF138" s="252">
        <f>IF(N138="snížená",J138,0)</f>
        <v>0</v>
      </c>
      <c r="BG138" s="252">
        <f>IF(N138="zákl. přenesená",J138,0)</f>
        <v>0</v>
      </c>
      <c r="BH138" s="252">
        <f>IF(N138="sníž. přenesená",J138,0)</f>
        <v>0</v>
      </c>
      <c r="BI138" s="252">
        <f>IF(N138="nulová",J138,0)</f>
        <v>0</v>
      </c>
      <c r="BJ138" s="14" t="s">
        <v>84</v>
      </c>
      <c r="BK138" s="252">
        <f>ROUND(I138*H138,2)</f>
        <v>0</v>
      </c>
      <c r="BL138" s="14" t="s">
        <v>133</v>
      </c>
      <c r="BM138" s="251" t="s">
        <v>184</v>
      </c>
    </row>
    <row r="139" s="2" customFormat="1" ht="33" customHeight="1">
      <c r="A139" s="35"/>
      <c r="B139" s="36"/>
      <c r="C139" s="240" t="s">
        <v>8</v>
      </c>
      <c r="D139" s="240" t="s">
        <v>128</v>
      </c>
      <c r="E139" s="241" t="s">
        <v>185</v>
      </c>
      <c r="F139" s="242" t="s">
        <v>186</v>
      </c>
      <c r="G139" s="243" t="s">
        <v>141</v>
      </c>
      <c r="H139" s="244">
        <v>800</v>
      </c>
      <c r="I139" s="245"/>
      <c r="J139" s="246">
        <f>ROUND(I139*H139,2)</f>
        <v>0</v>
      </c>
      <c r="K139" s="242" t="s">
        <v>132</v>
      </c>
      <c r="L139" s="41"/>
      <c r="M139" s="247" t="s">
        <v>1</v>
      </c>
      <c r="N139" s="248" t="s">
        <v>42</v>
      </c>
      <c r="O139" s="88"/>
      <c r="P139" s="249">
        <f>O139*H139</f>
        <v>0</v>
      </c>
      <c r="Q139" s="249">
        <v>0</v>
      </c>
      <c r="R139" s="249">
        <f>Q139*H139</f>
        <v>0</v>
      </c>
      <c r="S139" s="249">
        <v>0</v>
      </c>
      <c r="T139" s="25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51" t="s">
        <v>133</v>
      </c>
      <c r="AT139" s="251" t="s">
        <v>128</v>
      </c>
      <c r="AU139" s="251" t="s">
        <v>86</v>
      </c>
      <c r="AY139" s="14" t="s">
        <v>125</v>
      </c>
      <c r="BE139" s="252">
        <f>IF(N139="základní",J139,0)</f>
        <v>0</v>
      </c>
      <c r="BF139" s="252">
        <f>IF(N139="snížená",J139,0)</f>
        <v>0</v>
      </c>
      <c r="BG139" s="252">
        <f>IF(N139="zákl. přenesená",J139,0)</f>
        <v>0</v>
      </c>
      <c r="BH139" s="252">
        <f>IF(N139="sníž. přenesená",J139,0)</f>
        <v>0</v>
      </c>
      <c r="BI139" s="252">
        <f>IF(N139="nulová",J139,0)</f>
        <v>0</v>
      </c>
      <c r="BJ139" s="14" t="s">
        <v>84</v>
      </c>
      <c r="BK139" s="252">
        <f>ROUND(I139*H139,2)</f>
        <v>0</v>
      </c>
      <c r="BL139" s="14" t="s">
        <v>133</v>
      </c>
      <c r="BM139" s="251" t="s">
        <v>187</v>
      </c>
    </row>
    <row r="140" s="2" customFormat="1" ht="33" customHeight="1">
      <c r="A140" s="35"/>
      <c r="B140" s="36"/>
      <c r="C140" s="240" t="s">
        <v>188</v>
      </c>
      <c r="D140" s="240" t="s">
        <v>128</v>
      </c>
      <c r="E140" s="241" t="s">
        <v>189</v>
      </c>
      <c r="F140" s="242" t="s">
        <v>190</v>
      </c>
      <c r="G140" s="243" t="s">
        <v>141</v>
      </c>
      <c r="H140" s="244">
        <v>20</v>
      </c>
      <c r="I140" s="245"/>
      <c r="J140" s="246">
        <f>ROUND(I140*H140,2)</f>
        <v>0</v>
      </c>
      <c r="K140" s="242" t="s">
        <v>132</v>
      </c>
      <c r="L140" s="41"/>
      <c r="M140" s="247" t="s">
        <v>1</v>
      </c>
      <c r="N140" s="248" t="s">
        <v>42</v>
      </c>
      <c r="O140" s="88"/>
      <c r="P140" s="249">
        <f>O140*H140</f>
        <v>0</v>
      </c>
      <c r="Q140" s="249">
        <v>0</v>
      </c>
      <c r="R140" s="249">
        <f>Q140*H140</f>
        <v>0</v>
      </c>
      <c r="S140" s="249">
        <v>0</v>
      </c>
      <c r="T140" s="25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51" t="s">
        <v>133</v>
      </c>
      <c r="AT140" s="251" t="s">
        <v>128</v>
      </c>
      <c r="AU140" s="251" t="s">
        <v>86</v>
      </c>
      <c r="AY140" s="14" t="s">
        <v>125</v>
      </c>
      <c r="BE140" s="252">
        <f>IF(N140="základní",J140,0)</f>
        <v>0</v>
      </c>
      <c r="BF140" s="252">
        <f>IF(N140="snížená",J140,0)</f>
        <v>0</v>
      </c>
      <c r="BG140" s="252">
        <f>IF(N140="zákl. přenesená",J140,0)</f>
        <v>0</v>
      </c>
      <c r="BH140" s="252">
        <f>IF(N140="sníž. přenesená",J140,0)</f>
        <v>0</v>
      </c>
      <c r="BI140" s="252">
        <f>IF(N140="nulová",J140,0)</f>
        <v>0</v>
      </c>
      <c r="BJ140" s="14" t="s">
        <v>84</v>
      </c>
      <c r="BK140" s="252">
        <f>ROUND(I140*H140,2)</f>
        <v>0</v>
      </c>
      <c r="BL140" s="14" t="s">
        <v>133</v>
      </c>
      <c r="BM140" s="251" t="s">
        <v>191</v>
      </c>
    </row>
    <row r="141" s="2" customFormat="1" ht="33" customHeight="1">
      <c r="A141" s="35"/>
      <c r="B141" s="36"/>
      <c r="C141" s="240" t="s">
        <v>192</v>
      </c>
      <c r="D141" s="240" t="s">
        <v>128</v>
      </c>
      <c r="E141" s="241" t="s">
        <v>193</v>
      </c>
      <c r="F141" s="242" t="s">
        <v>194</v>
      </c>
      <c r="G141" s="243" t="s">
        <v>141</v>
      </c>
      <c r="H141" s="244">
        <v>20</v>
      </c>
      <c r="I141" s="245"/>
      <c r="J141" s="246">
        <f>ROUND(I141*H141,2)</f>
        <v>0</v>
      </c>
      <c r="K141" s="242" t="s">
        <v>132</v>
      </c>
      <c r="L141" s="41"/>
      <c r="M141" s="247" t="s">
        <v>1</v>
      </c>
      <c r="N141" s="248" t="s">
        <v>42</v>
      </c>
      <c r="O141" s="8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51" t="s">
        <v>133</v>
      </c>
      <c r="AT141" s="251" t="s">
        <v>128</v>
      </c>
      <c r="AU141" s="251" t="s">
        <v>86</v>
      </c>
      <c r="AY141" s="14" t="s">
        <v>125</v>
      </c>
      <c r="BE141" s="252">
        <f>IF(N141="základní",J141,0)</f>
        <v>0</v>
      </c>
      <c r="BF141" s="252">
        <f>IF(N141="snížená",J141,0)</f>
        <v>0</v>
      </c>
      <c r="BG141" s="252">
        <f>IF(N141="zákl. přenesená",J141,0)</f>
        <v>0</v>
      </c>
      <c r="BH141" s="252">
        <f>IF(N141="sníž. přenesená",J141,0)</f>
        <v>0</v>
      </c>
      <c r="BI141" s="252">
        <f>IF(N141="nulová",J141,0)</f>
        <v>0</v>
      </c>
      <c r="BJ141" s="14" t="s">
        <v>84</v>
      </c>
      <c r="BK141" s="252">
        <f>ROUND(I141*H141,2)</f>
        <v>0</v>
      </c>
      <c r="BL141" s="14" t="s">
        <v>133</v>
      </c>
      <c r="BM141" s="251" t="s">
        <v>195</v>
      </c>
    </row>
    <row r="142" s="2" customFormat="1" ht="33" customHeight="1">
      <c r="A142" s="35"/>
      <c r="B142" s="36"/>
      <c r="C142" s="240" t="s">
        <v>196</v>
      </c>
      <c r="D142" s="240" t="s">
        <v>128</v>
      </c>
      <c r="E142" s="241" t="s">
        <v>197</v>
      </c>
      <c r="F142" s="242" t="s">
        <v>198</v>
      </c>
      <c r="G142" s="243" t="s">
        <v>141</v>
      </c>
      <c r="H142" s="244">
        <v>20</v>
      </c>
      <c r="I142" s="245"/>
      <c r="J142" s="246">
        <f>ROUND(I142*H142,2)</f>
        <v>0</v>
      </c>
      <c r="K142" s="242" t="s">
        <v>132</v>
      </c>
      <c r="L142" s="41"/>
      <c r="M142" s="247" t="s">
        <v>1</v>
      </c>
      <c r="N142" s="248" t="s">
        <v>42</v>
      </c>
      <c r="O142" s="88"/>
      <c r="P142" s="249">
        <f>O142*H142</f>
        <v>0</v>
      </c>
      <c r="Q142" s="249">
        <v>0</v>
      </c>
      <c r="R142" s="249">
        <f>Q142*H142</f>
        <v>0</v>
      </c>
      <c r="S142" s="249">
        <v>0</v>
      </c>
      <c r="T142" s="25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51" t="s">
        <v>133</v>
      </c>
      <c r="AT142" s="251" t="s">
        <v>128</v>
      </c>
      <c r="AU142" s="251" t="s">
        <v>86</v>
      </c>
      <c r="AY142" s="14" t="s">
        <v>125</v>
      </c>
      <c r="BE142" s="252">
        <f>IF(N142="základní",J142,0)</f>
        <v>0</v>
      </c>
      <c r="BF142" s="252">
        <f>IF(N142="snížená",J142,0)</f>
        <v>0</v>
      </c>
      <c r="BG142" s="252">
        <f>IF(N142="zákl. přenesená",J142,0)</f>
        <v>0</v>
      </c>
      <c r="BH142" s="252">
        <f>IF(N142="sníž. přenesená",J142,0)</f>
        <v>0</v>
      </c>
      <c r="BI142" s="252">
        <f>IF(N142="nulová",J142,0)</f>
        <v>0</v>
      </c>
      <c r="BJ142" s="14" t="s">
        <v>84</v>
      </c>
      <c r="BK142" s="252">
        <f>ROUND(I142*H142,2)</f>
        <v>0</v>
      </c>
      <c r="BL142" s="14" t="s">
        <v>133</v>
      </c>
      <c r="BM142" s="251" t="s">
        <v>199</v>
      </c>
    </row>
    <row r="143" s="2" customFormat="1" ht="33" customHeight="1">
      <c r="A143" s="35"/>
      <c r="B143" s="36"/>
      <c r="C143" s="240" t="s">
        <v>200</v>
      </c>
      <c r="D143" s="240" t="s">
        <v>128</v>
      </c>
      <c r="E143" s="241" t="s">
        <v>201</v>
      </c>
      <c r="F143" s="242" t="s">
        <v>202</v>
      </c>
      <c r="G143" s="243" t="s">
        <v>141</v>
      </c>
      <c r="H143" s="244">
        <v>20</v>
      </c>
      <c r="I143" s="245"/>
      <c r="J143" s="246">
        <f>ROUND(I143*H143,2)</f>
        <v>0</v>
      </c>
      <c r="K143" s="242" t="s">
        <v>132</v>
      </c>
      <c r="L143" s="41"/>
      <c r="M143" s="247" t="s">
        <v>1</v>
      </c>
      <c r="N143" s="248" t="s">
        <v>42</v>
      </c>
      <c r="O143" s="8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51" t="s">
        <v>133</v>
      </c>
      <c r="AT143" s="251" t="s">
        <v>128</v>
      </c>
      <c r="AU143" s="251" t="s">
        <v>86</v>
      </c>
      <c r="AY143" s="14" t="s">
        <v>125</v>
      </c>
      <c r="BE143" s="252">
        <f>IF(N143="základní",J143,0)</f>
        <v>0</v>
      </c>
      <c r="BF143" s="252">
        <f>IF(N143="snížená",J143,0)</f>
        <v>0</v>
      </c>
      <c r="BG143" s="252">
        <f>IF(N143="zákl. přenesená",J143,0)</f>
        <v>0</v>
      </c>
      <c r="BH143" s="252">
        <f>IF(N143="sníž. přenesená",J143,0)</f>
        <v>0</v>
      </c>
      <c r="BI143" s="252">
        <f>IF(N143="nulová",J143,0)</f>
        <v>0</v>
      </c>
      <c r="BJ143" s="14" t="s">
        <v>84</v>
      </c>
      <c r="BK143" s="252">
        <f>ROUND(I143*H143,2)</f>
        <v>0</v>
      </c>
      <c r="BL143" s="14" t="s">
        <v>133</v>
      </c>
      <c r="BM143" s="251" t="s">
        <v>203</v>
      </c>
    </row>
    <row r="144" s="2" customFormat="1" ht="21.75" customHeight="1">
      <c r="A144" s="35"/>
      <c r="B144" s="36"/>
      <c r="C144" s="240" t="s">
        <v>204</v>
      </c>
      <c r="D144" s="240" t="s">
        <v>128</v>
      </c>
      <c r="E144" s="241" t="s">
        <v>205</v>
      </c>
      <c r="F144" s="242" t="s">
        <v>206</v>
      </c>
      <c r="G144" s="243" t="s">
        <v>131</v>
      </c>
      <c r="H144" s="244">
        <v>210</v>
      </c>
      <c r="I144" s="245"/>
      <c r="J144" s="246">
        <f>ROUND(I144*H144,2)</f>
        <v>0</v>
      </c>
      <c r="K144" s="242" t="s">
        <v>132</v>
      </c>
      <c r="L144" s="41"/>
      <c r="M144" s="247" t="s">
        <v>1</v>
      </c>
      <c r="N144" s="248" t="s">
        <v>42</v>
      </c>
      <c r="O144" s="88"/>
      <c r="P144" s="249">
        <f>O144*H144</f>
        <v>0</v>
      </c>
      <c r="Q144" s="249">
        <v>0</v>
      </c>
      <c r="R144" s="249">
        <f>Q144*H144</f>
        <v>0</v>
      </c>
      <c r="S144" s="249">
        <v>0</v>
      </c>
      <c r="T144" s="25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51" t="s">
        <v>133</v>
      </c>
      <c r="AT144" s="251" t="s">
        <v>128</v>
      </c>
      <c r="AU144" s="251" t="s">
        <v>86</v>
      </c>
      <c r="AY144" s="14" t="s">
        <v>125</v>
      </c>
      <c r="BE144" s="252">
        <f>IF(N144="základní",J144,0)</f>
        <v>0</v>
      </c>
      <c r="BF144" s="252">
        <f>IF(N144="snížená",J144,0)</f>
        <v>0</v>
      </c>
      <c r="BG144" s="252">
        <f>IF(N144="zákl. přenesená",J144,0)</f>
        <v>0</v>
      </c>
      <c r="BH144" s="252">
        <f>IF(N144="sníž. přenesená",J144,0)</f>
        <v>0</v>
      </c>
      <c r="BI144" s="252">
        <f>IF(N144="nulová",J144,0)</f>
        <v>0</v>
      </c>
      <c r="BJ144" s="14" t="s">
        <v>84</v>
      </c>
      <c r="BK144" s="252">
        <f>ROUND(I144*H144,2)</f>
        <v>0</v>
      </c>
      <c r="BL144" s="14" t="s">
        <v>133</v>
      </c>
      <c r="BM144" s="251" t="s">
        <v>207</v>
      </c>
    </row>
    <row r="145" s="2" customFormat="1" ht="21.75" customHeight="1">
      <c r="A145" s="35"/>
      <c r="B145" s="36"/>
      <c r="C145" s="240" t="s">
        <v>7</v>
      </c>
      <c r="D145" s="240" t="s">
        <v>128</v>
      </c>
      <c r="E145" s="241" t="s">
        <v>208</v>
      </c>
      <c r="F145" s="242" t="s">
        <v>209</v>
      </c>
      <c r="G145" s="243" t="s">
        <v>131</v>
      </c>
      <c r="H145" s="244">
        <v>90</v>
      </c>
      <c r="I145" s="245"/>
      <c r="J145" s="246">
        <f>ROUND(I145*H145,2)</f>
        <v>0</v>
      </c>
      <c r="K145" s="242" t="s">
        <v>132</v>
      </c>
      <c r="L145" s="41"/>
      <c r="M145" s="247" t="s">
        <v>1</v>
      </c>
      <c r="N145" s="248" t="s">
        <v>42</v>
      </c>
      <c r="O145" s="88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51" t="s">
        <v>133</v>
      </c>
      <c r="AT145" s="251" t="s">
        <v>128</v>
      </c>
      <c r="AU145" s="251" t="s">
        <v>86</v>
      </c>
      <c r="AY145" s="14" t="s">
        <v>125</v>
      </c>
      <c r="BE145" s="252">
        <f>IF(N145="základní",J145,0)</f>
        <v>0</v>
      </c>
      <c r="BF145" s="252">
        <f>IF(N145="snížená",J145,0)</f>
        <v>0</v>
      </c>
      <c r="BG145" s="252">
        <f>IF(N145="zákl. přenesená",J145,0)</f>
        <v>0</v>
      </c>
      <c r="BH145" s="252">
        <f>IF(N145="sníž. přenesená",J145,0)</f>
        <v>0</v>
      </c>
      <c r="BI145" s="252">
        <f>IF(N145="nulová",J145,0)</f>
        <v>0</v>
      </c>
      <c r="BJ145" s="14" t="s">
        <v>84</v>
      </c>
      <c r="BK145" s="252">
        <f>ROUND(I145*H145,2)</f>
        <v>0</v>
      </c>
      <c r="BL145" s="14" t="s">
        <v>133</v>
      </c>
      <c r="BM145" s="251" t="s">
        <v>210</v>
      </c>
    </row>
    <row r="146" s="2" customFormat="1" ht="21.75" customHeight="1">
      <c r="A146" s="35"/>
      <c r="B146" s="36"/>
      <c r="C146" s="240" t="s">
        <v>211</v>
      </c>
      <c r="D146" s="240" t="s">
        <v>128</v>
      </c>
      <c r="E146" s="241" t="s">
        <v>212</v>
      </c>
      <c r="F146" s="242" t="s">
        <v>213</v>
      </c>
      <c r="G146" s="243" t="s">
        <v>131</v>
      </c>
      <c r="H146" s="244">
        <v>750</v>
      </c>
      <c r="I146" s="245"/>
      <c r="J146" s="246">
        <f>ROUND(I146*H146,2)</f>
        <v>0</v>
      </c>
      <c r="K146" s="242" t="s">
        <v>132</v>
      </c>
      <c r="L146" s="41"/>
      <c r="M146" s="247" t="s">
        <v>1</v>
      </c>
      <c r="N146" s="248" t="s">
        <v>42</v>
      </c>
      <c r="O146" s="88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51" t="s">
        <v>133</v>
      </c>
      <c r="AT146" s="251" t="s">
        <v>128</v>
      </c>
      <c r="AU146" s="251" t="s">
        <v>86</v>
      </c>
      <c r="AY146" s="14" t="s">
        <v>125</v>
      </c>
      <c r="BE146" s="252">
        <f>IF(N146="základní",J146,0)</f>
        <v>0</v>
      </c>
      <c r="BF146" s="252">
        <f>IF(N146="snížená",J146,0)</f>
        <v>0</v>
      </c>
      <c r="BG146" s="252">
        <f>IF(N146="zákl. přenesená",J146,0)</f>
        <v>0</v>
      </c>
      <c r="BH146" s="252">
        <f>IF(N146="sníž. přenesená",J146,0)</f>
        <v>0</v>
      </c>
      <c r="BI146" s="252">
        <f>IF(N146="nulová",J146,0)</f>
        <v>0</v>
      </c>
      <c r="BJ146" s="14" t="s">
        <v>84</v>
      </c>
      <c r="BK146" s="252">
        <f>ROUND(I146*H146,2)</f>
        <v>0</v>
      </c>
      <c r="BL146" s="14" t="s">
        <v>133</v>
      </c>
      <c r="BM146" s="251" t="s">
        <v>214</v>
      </c>
    </row>
    <row r="147" s="2" customFormat="1" ht="21.75" customHeight="1">
      <c r="A147" s="35"/>
      <c r="B147" s="36"/>
      <c r="C147" s="240" t="s">
        <v>215</v>
      </c>
      <c r="D147" s="240" t="s">
        <v>128</v>
      </c>
      <c r="E147" s="241" t="s">
        <v>216</v>
      </c>
      <c r="F147" s="242" t="s">
        <v>217</v>
      </c>
      <c r="G147" s="243" t="s">
        <v>131</v>
      </c>
      <c r="H147" s="244">
        <v>350</v>
      </c>
      <c r="I147" s="245"/>
      <c r="J147" s="246">
        <f>ROUND(I147*H147,2)</f>
        <v>0</v>
      </c>
      <c r="K147" s="242" t="s">
        <v>132</v>
      </c>
      <c r="L147" s="41"/>
      <c r="M147" s="247" t="s">
        <v>1</v>
      </c>
      <c r="N147" s="248" t="s">
        <v>42</v>
      </c>
      <c r="O147" s="88"/>
      <c r="P147" s="249">
        <f>O147*H147</f>
        <v>0</v>
      </c>
      <c r="Q147" s="249">
        <v>0</v>
      </c>
      <c r="R147" s="249">
        <f>Q147*H147</f>
        <v>0</v>
      </c>
      <c r="S147" s="249">
        <v>0</v>
      </c>
      <c r="T147" s="25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51" t="s">
        <v>133</v>
      </c>
      <c r="AT147" s="251" t="s">
        <v>128</v>
      </c>
      <c r="AU147" s="251" t="s">
        <v>86</v>
      </c>
      <c r="AY147" s="14" t="s">
        <v>125</v>
      </c>
      <c r="BE147" s="252">
        <f>IF(N147="základní",J147,0)</f>
        <v>0</v>
      </c>
      <c r="BF147" s="252">
        <f>IF(N147="snížená",J147,0)</f>
        <v>0</v>
      </c>
      <c r="BG147" s="252">
        <f>IF(N147="zákl. přenesená",J147,0)</f>
        <v>0</v>
      </c>
      <c r="BH147" s="252">
        <f>IF(N147="sníž. přenesená",J147,0)</f>
        <v>0</v>
      </c>
      <c r="BI147" s="252">
        <f>IF(N147="nulová",J147,0)</f>
        <v>0</v>
      </c>
      <c r="BJ147" s="14" t="s">
        <v>84</v>
      </c>
      <c r="BK147" s="252">
        <f>ROUND(I147*H147,2)</f>
        <v>0</v>
      </c>
      <c r="BL147" s="14" t="s">
        <v>133</v>
      </c>
      <c r="BM147" s="251" t="s">
        <v>218</v>
      </c>
    </row>
    <row r="148" s="2" customFormat="1" ht="21.75" customHeight="1">
      <c r="A148" s="35"/>
      <c r="B148" s="36"/>
      <c r="C148" s="240" t="s">
        <v>219</v>
      </c>
      <c r="D148" s="240" t="s">
        <v>128</v>
      </c>
      <c r="E148" s="241" t="s">
        <v>220</v>
      </c>
      <c r="F148" s="242" t="s">
        <v>221</v>
      </c>
      <c r="G148" s="243" t="s">
        <v>131</v>
      </c>
      <c r="H148" s="244">
        <v>240</v>
      </c>
      <c r="I148" s="245"/>
      <c r="J148" s="246">
        <f>ROUND(I148*H148,2)</f>
        <v>0</v>
      </c>
      <c r="K148" s="242" t="s">
        <v>132</v>
      </c>
      <c r="L148" s="41"/>
      <c r="M148" s="247" t="s">
        <v>1</v>
      </c>
      <c r="N148" s="248" t="s">
        <v>42</v>
      </c>
      <c r="O148" s="8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51" t="s">
        <v>133</v>
      </c>
      <c r="AT148" s="251" t="s">
        <v>128</v>
      </c>
      <c r="AU148" s="251" t="s">
        <v>86</v>
      </c>
      <c r="AY148" s="14" t="s">
        <v>125</v>
      </c>
      <c r="BE148" s="252">
        <f>IF(N148="základní",J148,0)</f>
        <v>0</v>
      </c>
      <c r="BF148" s="252">
        <f>IF(N148="snížená",J148,0)</f>
        <v>0</v>
      </c>
      <c r="BG148" s="252">
        <f>IF(N148="zákl. přenesená",J148,0)</f>
        <v>0</v>
      </c>
      <c r="BH148" s="252">
        <f>IF(N148="sníž. přenesená",J148,0)</f>
        <v>0</v>
      </c>
      <c r="BI148" s="252">
        <f>IF(N148="nulová",J148,0)</f>
        <v>0</v>
      </c>
      <c r="BJ148" s="14" t="s">
        <v>84</v>
      </c>
      <c r="BK148" s="252">
        <f>ROUND(I148*H148,2)</f>
        <v>0</v>
      </c>
      <c r="BL148" s="14" t="s">
        <v>133</v>
      </c>
      <c r="BM148" s="251" t="s">
        <v>222</v>
      </c>
    </row>
    <row r="149" s="2" customFormat="1" ht="21.75" customHeight="1">
      <c r="A149" s="35"/>
      <c r="B149" s="36"/>
      <c r="C149" s="240" t="s">
        <v>223</v>
      </c>
      <c r="D149" s="240" t="s">
        <v>128</v>
      </c>
      <c r="E149" s="241" t="s">
        <v>224</v>
      </c>
      <c r="F149" s="242" t="s">
        <v>225</v>
      </c>
      <c r="G149" s="243" t="s">
        <v>131</v>
      </c>
      <c r="H149" s="244">
        <v>120</v>
      </c>
      <c r="I149" s="245"/>
      <c r="J149" s="246">
        <f>ROUND(I149*H149,2)</f>
        <v>0</v>
      </c>
      <c r="K149" s="242" t="s">
        <v>132</v>
      </c>
      <c r="L149" s="41"/>
      <c r="M149" s="247" t="s">
        <v>1</v>
      </c>
      <c r="N149" s="248" t="s">
        <v>42</v>
      </c>
      <c r="O149" s="88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51" t="s">
        <v>133</v>
      </c>
      <c r="AT149" s="251" t="s">
        <v>128</v>
      </c>
      <c r="AU149" s="251" t="s">
        <v>86</v>
      </c>
      <c r="AY149" s="14" t="s">
        <v>125</v>
      </c>
      <c r="BE149" s="252">
        <f>IF(N149="základní",J149,0)</f>
        <v>0</v>
      </c>
      <c r="BF149" s="252">
        <f>IF(N149="snížená",J149,0)</f>
        <v>0</v>
      </c>
      <c r="BG149" s="252">
        <f>IF(N149="zákl. přenesená",J149,0)</f>
        <v>0</v>
      </c>
      <c r="BH149" s="252">
        <f>IF(N149="sníž. přenesená",J149,0)</f>
        <v>0</v>
      </c>
      <c r="BI149" s="252">
        <f>IF(N149="nulová",J149,0)</f>
        <v>0</v>
      </c>
      <c r="BJ149" s="14" t="s">
        <v>84</v>
      </c>
      <c r="BK149" s="252">
        <f>ROUND(I149*H149,2)</f>
        <v>0</v>
      </c>
      <c r="BL149" s="14" t="s">
        <v>133</v>
      </c>
      <c r="BM149" s="251" t="s">
        <v>226</v>
      </c>
    </row>
    <row r="150" s="2" customFormat="1" ht="21.75" customHeight="1">
      <c r="A150" s="35"/>
      <c r="B150" s="36"/>
      <c r="C150" s="240" t="s">
        <v>227</v>
      </c>
      <c r="D150" s="240" t="s">
        <v>128</v>
      </c>
      <c r="E150" s="241" t="s">
        <v>228</v>
      </c>
      <c r="F150" s="242" t="s">
        <v>229</v>
      </c>
      <c r="G150" s="243" t="s">
        <v>131</v>
      </c>
      <c r="H150" s="244">
        <v>90</v>
      </c>
      <c r="I150" s="245"/>
      <c r="J150" s="246">
        <f>ROUND(I150*H150,2)</f>
        <v>0</v>
      </c>
      <c r="K150" s="242" t="s">
        <v>132</v>
      </c>
      <c r="L150" s="41"/>
      <c r="M150" s="247" t="s">
        <v>1</v>
      </c>
      <c r="N150" s="248" t="s">
        <v>42</v>
      </c>
      <c r="O150" s="8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51" t="s">
        <v>133</v>
      </c>
      <c r="AT150" s="251" t="s">
        <v>128</v>
      </c>
      <c r="AU150" s="251" t="s">
        <v>86</v>
      </c>
      <c r="AY150" s="14" t="s">
        <v>125</v>
      </c>
      <c r="BE150" s="252">
        <f>IF(N150="základní",J150,0)</f>
        <v>0</v>
      </c>
      <c r="BF150" s="252">
        <f>IF(N150="snížená",J150,0)</f>
        <v>0</v>
      </c>
      <c r="BG150" s="252">
        <f>IF(N150="zákl. přenesená",J150,0)</f>
        <v>0</v>
      </c>
      <c r="BH150" s="252">
        <f>IF(N150="sníž. přenesená",J150,0)</f>
        <v>0</v>
      </c>
      <c r="BI150" s="252">
        <f>IF(N150="nulová",J150,0)</f>
        <v>0</v>
      </c>
      <c r="BJ150" s="14" t="s">
        <v>84</v>
      </c>
      <c r="BK150" s="252">
        <f>ROUND(I150*H150,2)</f>
        <v>0</v>
      </c>
      <c r="BL150" s="14" t="s">
        <v>133</v>
      </c>
      <c r="BM150" s="251" t="s">
        <v>230</v>
      </c>
    </row>
    <row r="151" s="2" customFormat="1" ht="21.75" customHeight="1">
      <c r="A151" s="35"/>
      <c r="B151" s="36"/>
      <c r="C151" s="240" t="s">
        <v>231</v>
      </c>
      <c r="D151" s="240" t="s">
        <v>128</v>
      </c>
      <c r="E151" s="241" t="s">
        <v>232</v>
      </c>
      <c r="F151" s="242" t="s">
        <v>233</v>
      </c>
      <c r="G151" s="243" t="s">
        <v>131</v>
      </c>
      <c r="H151" s="244">
        <v>40</v>
      </c>
      <c r="I151" s="245"/>
      <c r="J151" s="246">
        <f>ROUND(I151*H151,2)</f>
        <v>0</v>
      </c>
      <c r="K151" s="242" t="s">
        <v>132</v>
      </c>
      <c r="L151" s="41"/>
      <c r="M151" s="247" t="s">
        <v>1</v>
      </c>
      <c r="N151" s="248" t="s">
        <v>42</v>
      </c>
      <c r="O151" s="8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51" t="s">
        <v>133</v>
      </c>
      <c r="AT151" s="251" t="s">
        <v>128</v>
      </c>
      <c r="AU151" s="251" t="s">
        <v>86</v>
      </c>
      <c r="AY151" s="14" t="s">
        <v>125</v>
      </c>
      <c r="BE151" s="252">
        <f>IF(N151="základní",J151,0)</f>
        <v>0</v>
      </c>
      <c r="BF151" s="252">
        <f>IF(N151="snížená",J151,0)</f>
        <v>0</v>
      </c>
      <c r="BG151" s="252">
        <f>IF(N151="zákl. přenesená",J151,0)</f>
        <v>0</v>
      </c>
      <c r="BH151" s="252">
        <f>IF(N151="sníž. přenesená",J151,0)</f>
        <v>0</v>
      </c>
      <c r="BI151" s="252">
        <f>IF(N151="nulová",J151,0)</f>
        <v>0</v>
      </c>
      <c r="BJ151" s="14" t="s">
        <v>84</v>
      </c>
      <c r="BK151" s="252">
        <f>ROUND(I151*H151,2)</f>
        <v>0</v>
      </c>
      <c r="BL151" s="14" t="s">
        <v>133</v>
      </c>
      <c r="BM151" s="251" t="s">
        <v>234</v>
      </c>
    </row>
    <row r="152" s="2" customFormat="1" ht="21.75" customHeight="1">
      <c r="A152" s="35"/>
      <c r="B152" s="36"/>
      <c r="C152" s="240" t="s">
        <v>235</v>
      </c>
      <c r="D152" s="240" t="s">
        <v>128</v>
      </c>
      <c r="E152" s="241" t="s">
        <v>236</v>
      </c>
      <c r="F152" s="242" t="s">
        <v>237</v>
      </c>
      <c r="G152" s="243" t="s">
        <v>131</v>
      </c>
      <c r="H152" s="244">
        <v>15</v>
      </c>
      <c r="I152" s="245"/>
      <c r="J152" s="246">
        <f>ROUND(I152*H152,2)</f>
        <v>0</v>
      </c>
      <c r="K152" s="242" t="s">
        <v>132</v>
      </c>
      <c r="L152" s="41"/>
      <c r="M152" s="247" t="s">
        <v>1</v>
      </c>
      <c r="N152" s="248" t="s">
        <v>42</v>
      </c>
      <c r="O152" s="8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51" t="s">
        <v>133</v>
      </c>
      <c r="AT152" s="251" t="s">
        <v>128</v>
      </c>
      <c r="AU152" s="251" t="s">
        <v>86</v>
      </c>
      <c r="AY152" s="14" t="s">
        <v>125</v>
      </c>
      <c r="BE152" s="252">
        <f>IF(N152="základní",J152,0)</f>
        <v>0</v>
      </c>
      <c r="BF152" s="252">
        <f>IF(N152="snížená",J152,0)</f>
        <v>0</v>
      </c>
      <c r="BG152" s="252">
        <f>IF(N152="zákl. přenesená",J152,0)</f>
        <v>0</v>
      </c>
      <c r="BH152" s="252">
        <f>IF(N152="sníž. přenesená",J152,0)</f>
        <v>0</v>
      </c>
      <c r="BI152" s="252">
        <f>IF(N152="nulová",J152,0)</f>
        <v>0</v>
      </c>
      <c r="BJ152" s="14" t="s">
        <v>84</v>
      </c>
      <c r="BK152" s="252">
        <f>ROUND(I152*H152,2)</f>
        <v>0</v>
      </c>
      <c r="BL152" s="14" t="s">
        <v>133</v>
      </c>
      <c r="BM152" s="251" t="s">
        <v>238</v>
      </c>
    </row>
    <row r="153" s="2" customFormat="1" ht="21.75" customHeight="1">
      <c r="A153" s="35"/>
      <c r="B153" s="36"/>
      <c r="C153" s="240" t="s">
        <v>239</v>
      </c>
      <c r="D153" s="240" t="s">
        <v>128</v>
      </c>
      <c r="E153" s="241" t="s">
        <v>240</v>
      </c>
      <c r="F153" s="242" t="s">
        <v>241</v>
      </c>
      <c r="G153" s="243" t="s">
        <v>131</v>
      </c>
      <c r="H153" s="244">
        <v>15</v>
      </c>
      <c r="I153" s="245"/>
      <c r="J153" s="246">
        <f>ROUND(I153*H153,2)</f>
        <v>0</v>
      </c>
      <c r="K153" s="242" t="s">
        <v>132</v>
      </c>
      <c r="L153" s="41"/>
      <c r="M153" s="247" t="s">
        <v>1</v>
      </c>
      <c r="N153" s="248" t="s">
        <v>42</v>
      </c>
      <c r="O153" s="8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51" t="s">
        <v>133</v>
      </c>
      <c r="AT153" s="251" t="s">
        <v>128</v>
      </c>
      <c r="AU153" s="251" t="s">
        <v>86</v>
      </c>
      <c r="AY153" s="14" t="s">
        <v>125</v>
      </c>
      <c r="BE153" s="252">
        <f>IF(N153="základní",J153,0)</f>
        <v>0</v>
      </c>
      <c r="BF153" s="252">
        <f>IF(N153="snížená",J153,0)</f>
        <v>0</v>
      </c>
      <c r="BG153" s="252">
        <f>IF(N153="zákl. přenesená",J153,0)</f>
        <v>0</v>
      </c>
      <c r="BH153" s="252">
        <f>IF(N153="sníž. přenesená",J153,0)</f>
        <v>0</v>
      </c>
      <c r="BI153" s="252">
        <f>IF(N153="nulová",J153,0)</f>
        <v>0</v>
      </c>
      <c r="BJ153" s="14" t="s">
        <v>84</v>
      </c>
      <c r="BK153" s="252">
        <f>ROUND(I153*H153,2)</f>
        <v>0</v>
      </c>
      <c r="BL153" s="14" t="s">
        <v>133</v>
      </c>
      <c r="BM153" s="251" t="s">
        <v>242</v>
      </c>
    </row>
    <row r="154" s="2" customFormat="1" ht="21.75" customHeight="1">
      <c r="A154" s="35"/>
      <c r="B154" s="36"/>
      <c r="C154" s="240" t="s">
        <v>243</v>
      </c>
      <c r="D154" s="240" t="s">
        <v>128</v>
      </c>
      <c r="E154" s="241" t="s">
        <v>244</v>
      </c>
      <c r="F154" s="242" t="s">
        <v>245</v>
      </c>
      <c r="G154" s="243" t="s">
        <v>131</v>
      </c>
      <c r="H154" s="244">
        <v>15</v>
      </c>
      <c r="I154" s="245"/>
      <c r="J154" s="246">
        <f>ROUND(I154*H154,2)</f>
        <v>0</v>
      </c>
      <c r="K154" s="242" t="s">
        <v>132</v>
      </c>
      <c r="L154" s="41"/>
      <c r="M154" s="247" t="s">
        <v>1</v>
      </c>
      <c r="N154" s="248" t="s">
        <v>42</v>
      </c>
      <c r="O154" s="88"/>
      <c r="P154" s="249">
        <f>O154*H154</f>
        <v>0</v>
      </c>
      <c r="Q154" s="249">
        <v>0</v>
      </c>
      <c r="R154" s="249">
        <f>Q154*H154</f>
        <v>0</v>
      </c>
      <c r="S154" s="249">
        <v>0</v>
      </c>
      <c r="T154" s="25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51" t="s">
        <v>133</v>
      </c>
      <c r="AT154" s="251" t="s">
        <v>128</v>
      </c>
      <c r="AU154" s="251" t="s">
        <v>86</v>
      </c>
      <c r="AY154" s="14" t="s">
        <v>125</v>
      </c>
      <c r="BE154" s="252">
        <f>IF(N154="základní",J154,0)</f>
        <v>0</v>
      </c>
      <c r="BF154" s="252">
        <f>IF(N154="snížená",J154,0)</f>
        <v>0</v>
      </c>
      <c r="BG154" s="252">
        <f>IF(N154="zákl. přenesená",J154,0)</f>
        <v>0</v>
      </c>
      <c r="BH154" s="252">
        <f>IF(N154="sníž. přenesená",J154,0)</f>
        <v>0</v>
      </c>
      <c r="BI154" s="252">
        <f>IF(N154="nulová",J154,0)</f>
        <v>0</v>
      </c>
      <c r="BJ154" s="14" t="s">
        <v>84</v>
      </c>
      <c r="BK154" s="252">
        <f>ROUND(I154*H154,2)</f>
        <v>0</v>
      </c>
      <c r="BL154" s="14" t="s">
        <v>133</v>
      </c>
      <c r="BM154" s="251" t="s">
        <v>246</v>
      </c>
    </row>
    <row r="155" s="2" customFormat="1" ht="21.75" customHeight="1">
      <c r="A155" s="35"/>
      <c r="B155" s="36"/>
      <c r="C155" s="240" t="s">
        <v>247</v>
      </c>
      <c r="D155" s="240" t="s">
        <v>128</v>
      </c>
      <c r="E155" s="241" t="s">
        <v>248</v>
      </c>
      <c r="F155" s="242" t="s">
        <v>249</v>
      </c>
      <c r="G155" s="243" t="s">
        <v>131</v>
      </c>
      <c r="H155" s="244">
        <v>15</v>
      </c>
      <c r="I155" s="245"/>
      <c r="J155" s="246">
        <f>ROUND(I155*H155,2)</f>
        <v>0</v>
      </c>
      <c r="K155" s="242" t="s">
        <v>132</v>
      </c>
      <c r="L155" s="41"/>
      <c r="M155" s="247" t="s">
        <v>1</v>
      </c>
      <c r="N155" s="248" t="s">
        <v>42</v>
      </c>
      <c r="O155" s="88"/>
      <c r="P155" s="249">
        <f>O155*H155</f>
        <v>0</v>
      </c>
      <c r="Q155" s="249">
        <v>0</v>
      </c>
      <c r="R155" s="249">
        <f>Q155*H155</f>
        <v>0</v>
      </c>
      <c r="S155" s="249">
        <v>0</v>
      </c>
      <c r="T155" s="25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51" t="s">
        <v>133</v>
      </c>
      <c r="AT155" s="251" t="s">
        <v>128</v>
      </c>
      <c r="AU155" s="251" t="s">
        <v>86</v>
      </c>
      <c r="AY155" s="14" t="s">
        <v>125</v>
      </c>
      <c r="BE155" s="252">
        <f>IF(N155="základní",J155,0)</f>
        <v>0</v>
      </c>
      <c r="BF155" s="252">
        <f>IF(N155="snížená",J155,0)</f>
        <v>0</v>
      </c>
      <c r="BG155" s="252">
        <f>IF(N155="zákl. přenesená",J155,0)</f>
        <v>0</v>
      </c>
      <c r="BH155" s="252">
        <f>IF(N155="sníž. přenesená",J155,0)</f>
        <v>0</v>
      </c>
      <c r="BI155" s="252">
        <f>IF(N155="nulová",J155,0)</f>
        <v>0</v>
      </c>
      <c r="BJ155" s="14" t="s">
        <v>84</v>
      </c>
      <c r="BK155" s="252">
        <f>ROUND(I155*H155,2)</f>
        <v>0</v>
      </c>
      <c r="BL155" s="14" t="s">
        <v>133</v>
      </c>
      <c r="BM155" s="251" t="s">
        <v>250</v>
      </c>
    </row>
    <row r="156" s="2" customFormat="1" ht="21.75" customHeight="1">
      <c r="A156" s="35"/>
      <c r="B156" s="36"/>
      <c r="C156" s="240" t="s">
        <v>251</v>
      </c>
      <c r="D156" s="240" t="s">
        <v>128</v>
      </c>
      <c r="E156" s="241" t="s">
        <v>252</v>
      </c>
      <c r="F156" s="242" t="s">
        <v>253</v>
      </c>
      <c r="G156" s="243" t="s">
        <v>131</v>
      </c>
      <c r="H156" s="244">
        <v>15</v>
      </c>
      <c r="I156" s="245"/>
      <c r="J156" s="246">
        <f>ROUND(I156*H156,2)</f>
        <v>0</v>
      </c>
      <c r="K156" s="242" t="s">
        <v>132</v>
      </c>
      <c r="L156" s="41"/>
      <c r="M156" s="247" t="s">
        <v>1</v>
      </c>
      <c r="N156" s="248" t="s">
        <v>42</v>
      </c>
      <c r="O156" s="88"/>
      <c r="P156" s="249">
        <f>O156*H156</f>
        <v>0</v>
      </c>
      <c r="Q156" s="249">
        <v>0</v>
      </c>
      <c r="R156" s="249">
        <f>Q156*H156</f>
        <v>0</v>
      </c>
      <c r="S156" s="249">
        <v>0</v>
      </c>
      <c r="T156" s="25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51" t="s">
        <v>133</v>
      </c>
      <c r="AT156" s="251" t="s">
        <v>128</v>
      </c>
      <c r="AU156" s="251" t="s">
        <v>86</v>
      </c>
      <c r="AY156" s="14" t="s">
        <v>125</v>
      </c>
      <c r="BE156" s="252">
        <f>IF(N156="základní",J156,0)</f>
        <v>0</v>
      </c>
      <c r="BF156" s="252">
        <f>IF(N156="snížená",J156,0)</f>
        <v>0</v>
      </c>
      <c r="BG156" s="252">
        <f>IF(N156="zákl. přenesená",J156,0)</f>
        <v>0</v>
      </c>
      <c r="BH156" s="252">
        <f>IF(N156="sníž. přenesená",J156,0)</f>
        <v>0</v>
      </c>
      <c r="BI156" s="252">
        <f>IF(N156="nulová",J156,0)</f>
        <v>0</v>
      </c>
      <c r="BJ156" s="14" t="s">
        <v>84</v>
      </c>
      <c r="BK156" s="252">
        <f>ROUND(I156*H156,2)</f>
        <v>0</v>
      </c>
      <c r="BL156" s="14" t="s">
        <v>133</v>
      </c>
      <c r="BM156" s="251" t="s">
        <v>254</v>
      </c>
    </row>
    <row r="157" s="2" customFormat="1" ht="21.75" customHeight="1">
      <c r="A157" s="35"/>
      <c r="B157" s="36"/>
      <c r="C157" s="240" t="s">
        <v>255</v>
      </c>
      <c r="D157" s="240" t="s">
        <v>128</v>
      </c>
      <c r="E157" s="241" t="s">
        <v>256</v>
      </c>
      <c r="F157" s="242" t="s">
        <v>257</v>
      </c>
      <c r="G157" s="243" t="s">
        <v>131</v>
      </c>
      <c r="H157" s="244">
        <v>15</v>
      </c>
      <c r="I157" s="245"/>
      <c r="J157" s="246">
        <f>ROUND(I157*H157,2)</f>
        <v>0</v>
      </c>
      <c r="K157" s="242" t="s">
        <v>132</v>
      </c>
      <c r="L157" s="41"/>
      <c r="M157" s="247" t="s">
        <v>1</v>
      </c>
      <c r="N157" s="248" t="s">
        <v>42</v>
      </c>
      <c r="O157" s="88"/>
      <c r="P157" s="249">
        <f>O157*H157</f>
        <v>0</v>
      </c>
      <c r="Q157" s="249">
        <v>0</v>
      </c>
      <c r="R157" s="249">
        <f>Q157*H157</f>
        <v>0</v>
      </c>
      <c r="S157" s="249">
        <v>0</v>
      </c>
      <c r="T157" s="25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51" t="s">
        <v>133</v>
      </c>
      <c r="AT157" s="251" t="s">
        <v>128</v>
      </c>
      <c r="AU157" s="251" t="s">
        <v>86</v>
      </c>
      <c r="AY157" s="14" t="s">
        <v>125</v>
      </c>
      <c r="BE157" s="252">
        <f>IF(N157="základní",J157,0)</f>
        <v>0</v>
      </c>
      <c r="BF157" s="252">
        <f>IF(N157="snížená",J157,0)</f>
        <v>0</v>
      </c>
      <c r="BG157" s="252">
        <f>IF(N157="zákl. přenesená",J157,0)</f>
        <v>0</v>
      </c>
      <c r="BH157" s="252">
        <f>IF(N157="sníž. přenesená",J157,0)</f>
        <v>0</v>
      </c>
      <c r="BI157" s="252">
        <f>IF(N157="nulová",J157,0)</f>
        <v>0</v>
      </c>
      <c r="BJ157" s="14" t="s">
        <v>84</v>
      </c>
      <c r="BK157" s="252">
        <f>ROUND(I157*H157,2)</f>
        <v>0</v>
      </c>
      <c r="BL157" s="14" t="s">
        <v>133</v>
      </c>
      <c r="BM157" s="251" t="s">
        <v>258</v>
      </c>
    </row>
    <row r="158" s="2" customFormat="1" ht="21.75" customHeight="1">
      <c r="A158" s="35"/>
      <c r="B158" s="36"/>
      <c r="C158" s="240" t="s">
        <v>259</v>
      </c>
      <c r="D158" s="240" t="s">
        <v>128</v>
      </c>
      <c r="E158" s="241" t="s">
        <v>260</v>
      </c>
      <c r="F158" s="242" t="s">
        <v>261</v>
      </c>
      <c r="G158" s="243" t="s">
        <v>131</v>
      </c>
      <c r="H158" s="244">
        <v>15</v>
      </c>
      <c r="I158" s="245"/>
      <c r="J158" s="246">
        <f>ROUND(I158*H158,2)</f>
        <v>0</v>
      </c>
      <c r="K158" s="242" t="s">
        <v>132</v>
      </c>
      <c r="L158" s="41"/>
      <c r="M158" s="247" t="s">
        <v>1</v>
      </c>
      <c r="N158" s="248" t="s">
        <v>42</v>
      </c>
      <c r="O158" s="88"/>
      <c r="P158" s="249">
        <f>O158*H158</f>
        <v>0</v>
      </c>
      <c r="Q158" s="249">
        <v>0</v>
      </c>
      <c r="R158" s="249">
        <f>Q158*H158</f>
        <v>0</v>
      </c>
      <c r="S158" s="249">
        <v>0</v>
      </c>
      <c r="T158" s="25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51" t="s">
        <v>133</v>
      </c>
      <c r="AT158" s="251" t="s">
        <v>128</v>
      </c>
      <c r="AU158" s="251" t="s">
        <v>86</v>
      </c>
      <c r="AY158" s="14" t="s">
        <v>125</v>
      </c>
      <c r="BE158" s="252">
        <f>IF(N158="základní",J158,0)</f>
        <v>0</v>
      </c>
      <c r="BF158" s="252">
        <f>IF(N158="snížená",J158,0)</f>
        <v>0</v>
      </c>
      <c r="BG158" s="252">
        <f>IF(N158="zákl. přenesená",J158,0)</f>
        <v>0</v>
      </c>
      <c r="BH158" s="252">
        <f>IF(N158="sníž. přenesená",J158,0)</f>
        <v>0</v>
      </c>
      <c r="BI158" s="252">
        <f>IF(N158="nulová",J158,0)</f>
        <v>0</v>
      </c>
      <c r="BJ158" s="14" t="s">
        <v>84</v>
      </c>
      <c r="BK158" s="252">
        <f>ROUND(I158*H158,2)</f>
        <v>0</v>
      </c>
      <c r="BL158" s="14" t="s">
        <v>133</v>
      </c>
      <c r="BM158" s="251" t="s">
        <v>262</v>
      </c>
    </row>
    <row r="159" s="2" customFormat="1" ht="21.75" customHeight="1">
      <c r="A159" s="35"/>
      <c r="B159" s="36"/>
      <c r="C159" s="240" t="s">
        <v>263</v>
      </c>
      <c r="D159" s="240" t="s">
        <v>128</v>
      </c>
      <c r="E159" s="241" t="s">
        <v>264</v>
      </c>
      <c r="F159" s="242" t="s">
        <v>265</v>
      </c>
      <c r="G159" s="243" t="s">
        <v>131</v>
      </c>
      <c r="H159" s="244">
        <v>15</v>
      </c>
      <c r="I159" s="245"/>
      <c r="J159" s="246">
        <f>ROUND(I159*H159,2)</f>
        <v>0</v>
      </c>
      <c r="K159" s="242" t="s">
        <v>132</v>
      </c>
      <c r="L159" s="41"/>
      <c r="M159" s="253" t="s">
        <v>1</v>
      </c>
      <c r="N159" s="254" t="s">
        <v>42</v>
      </c>
      <c r="O159" s="255"/>
      <c r="P159" s="256">
        <f>O159*H159</f>
        <v>0</v>
      </c>
      <c r="Q159" s="256">
        <v>0</v>
      </c>
      <c r="R159" s="256">
        <f>Q159*H159</f>
        <v>0</v>
      </c>
      <c r="S159" s="256">
        <v>0</v>
      </c>
      <c r="T159" s="25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51" t="s">
        <v>133</v>
      </c>
      <c r="AT159" s="251" t="s">
        <v>128</v>
      </c>
      <c r="AU159" s="251" t="s">
        <v>86</v>
      </c>
      <c r="AY159" s="14" t="s">
        <v>125</v>
      </c>
      <c r="BE159" s="252">
        <f>IF(N159="základní",J159,0)</f>
        <v>0</v>
      </c>
      <c r="BF159" s="252">
        <f>IF(N159="snížená",J159,0)</f>
        <v>0</v>
      </c>
      <c r="BG159" s="252">
        <f>IF(N159="zákl. přenesená",J159,0)</f>
        <v>0</v>
      </c>
      <c r="BH159" s="252">
        <f>IF(N159="sníž. přenesená",J159,0)</f>
        <v>0</v>
      </c>
      <c r="BI159" s="252">
        <f>IF(N159="nulová",J159,0)</f>
        <v>0</v>
      </c>
      <c r="BJ159" s="14" t="s">
        <v>84</v>
      </c>
      <c r="BK159" s="252">
        <f>ROUND(I159*H159,2)</f>
        <v>0</v>
      </c>
      <c r="BL159" s="14" t="s">
        <v>133</v>
      </c>
      <c r="BM159" s="251" t="s">
        <v>266</v>
      </c>
    </row>
    <row r="160" s="2" customFormat="1" ht="6.96" customHeight="1">
      <c r="A160" s="35"/>
      <c r="B160" s="63"/>
      <c r="C160" s="64"/>
      <c r="D160" s="64"/>
      <c r="E160" s="64"/>
      <c r="F160" s="64"/>
      <c r="G160" s="64"/>
      <c r="H160" s="64"/>
      <c r="I160" s="189"/>
      <c r="J160" s="64"/>
      <c r="K160" s="64"/>
      <c r="L160" s="41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sheet="1" autoFilter="0" formatColumns="0" formatRows="0" objects="1" scenarios="1" spinCount="100000" saltValue="Od+lV/B5maCkhvN06077FLndU8gfCx+JlBaoDKZ6u9pkosOo23pvgUOUwa6TpjQuZIr3QnfQlypotWwI/kvRCA==" hashValue="8xhiWHHxQVpJ0NFy8aXWJi61YdoA3PmSfDjIm/KdPCp5NPH729Tz0YAhBpnPkxoHRGKtuKBlU54VpRHjVRK/MQ==" algorithmName="SHA-512" password="CC35"/>
  <autoFilter ref="C121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86</v>
      </c>
    </row>
    <row r="4" s="1" customFormat="1" ht="24.96" customHeight="1">
      <c r="B4" s="17"/>
      <c r="D4" s="147" t="s">
        <v>98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zakázky'!K6</f>
        <v>Cyklické broušení výhybek v obvodu OŘ Brno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99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267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101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268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zakázky'!AN8</f>
        <v>25. 5. 2020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tr">
        <f>IF('Rekapitulace zakázky'!AN10="","",'Rekapitulace zakázky'!AN10)</f>
        <v>70994234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zakázky'!E11="","",'Rekapitulace zakázky'!E11)</f>
        <v>Správa železnic, státní organizace</v>
      </c>
      <c r="F17" s="35"/>
      <c r="G17" s="35"/>
      <c r="H17" s="35"/>
      <c r="I17" s="153" t="s">
        <v>28</v>
      </c>
      <c r="J17" s="138" t="str">
        <f>IF('Rekapitulace zakázky'!AN11="","",'Rekapitulace zakázky'!AN11)</f>
        <v>CZ70994234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30</v>
      </c>
      <c r="E19" s="35"/>
      <c r="F19" s="35"/>
      <c r="G19" s="35"/>
      <c r="H19" s="35"/>
      <c r="I19" s="153" t="s">
        <v>25</v>
      </c>
      <c r="J19" s="30" t="str">
        <f>'Rekapitulace zakázky'!AN13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8"/>
      <c r="G20" s="138"/>
      <c r="H20" s="138"/>
      <c r="I20" s="153" t="s">
        <v>28</v>
      </c>
      <c r="J20" s="30" t="str">
        <f>'Rekapitulace zakázky'!AN14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32</v>
      </c>
      <c r="E22" s="35"/>
      <c r="F22" s="35"/>
      <c r="G22" s="35"/>
      <c r="H22" s="35"/>
      <c r="I22" s="153" t="s">
        <v>25</v>
      </c>
      <c r="J22" s="138" t="str">
        <f>IF('Rekapitulace zakázky'!AN16="","",'Rekapitulace zakázky'!AN16)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zakázky'!E17="","",'Rekapitulace zakázky'!E17)</f>
        <v xml:space="preserve"> </v>
      </c>
      <c r="F23" s="35"/>
      <c r="G23" s="35"/>
      <c r="H23" s="35"/>
      <c r="I23" s="153" t="s">
        <v>28</v>
      </c>
      <c r="J23" s="138" t="str">
        <f>IF('Rekapitulace zakázky'!AN17="","",'Rekapitulace zakázky'!AN17)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35</v>
      </c>
      <c r="E25" s="35"/>
      <c r="F25" s="35"/>
      <c r="G25" s="35"/>
      <c r="H25" s="35"/>
      <c r="I25" s="153" t="s">
        <v>25</v>
      </c>
      <c r="J25" s="138" t="str">
        <f>IF('Rekapitulace zakázky'!AN19="","",'Rekapitulace zakázky'!AN19)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zakázky'!E20="","",'Rekapitulace zakázky'!E20)</f>
        <v xml:space="preserve"> </v>
      </c>
      <c r="F26" s="35"/>
      <c r="G26" s="35"/>
      <c r="H26" s="35"/>
      <c r="I26" s="153" t="s">
        <v>28</v>
      </c>
      <c r="J26" s="138" t="str">
        <f>IF('Rekapitulace zakázky'!AN20="","",'Rekapitulace zakázky'!AN20)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36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37</v>
      </c>
      <c r="E32" s="35"/>
      <c r="F32" s="35"/>
      <c r="G32" s="35"/>
      <c r="H32" s="35"/>
      <c r="I32" s="151"/>
      <c r="J32" s="163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39</v>
      </c>
      <c r="G34" s="35"/>
      <c r="H34" s="35"/>
      <c r="I34" s="165" t="s">
        <v>38</v>
      </c>
      <c r="J34" s="164" t="s">
        <v>40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41</v>
      </c>
      <c r="E35" s="149" t="s">
        <v>42</v>
      </c>
      <c r="F35" s="167">
        <f>ROUND((SUM(BE122:BE130)),  2)</f>
        <v>0</v>
      </c>
      <c r="G35" s="35"/>
      <c r="H35" s="35"/>
      <c r="I35" s="168">
        <v>0.20999999999999999</v>
      </c>
      <c r="J35" s="167">
        <f>ROUND(((SUM(BE122:BE130))*I35),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43</v>
      </c>
      <c r="F36" s="167">
        <f>ROUND((SUM(BF122:BF130)),  2)</f>
        <v>0</v>
      </c>
      <c r="G36" s="35"/>
      <c r="H36" s="35"/>
      <c r="I36" s="168">
        <v>0.14999999999999999</v>
      </c>
      <c r="J36" s="167">
        <f>ROUND(((SUM(BF122:BF130))*I36),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44</v>
      </c>
      <c r="F37" s="167">
        <f>ROUND((SUM(BG122:BG130)),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45</v>
      </c>
      <c r="F38" s="167">
        <f>ROUND((SUM(BH122:BH130)),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46</v>
      </c>
      <c r="F39" s="167">
        <f>ROUND((SUM(BI122:BI130)),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47</v>
      </c>
      <c r="E41" s="171"/>
      <c r="F41" s="171"/>
      <c r="G41" s="172" t="s">
        <v>48</v>
      </c>
      <c r="H41" s="173" t="s">
        <v>49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50</v>
      </c>
      <c r="E50" s="178"/>
      <c r="F50" s="178"/>
      <c r="G50" s="177" t="s">
        <v>51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52</v>
      </c>
      <c r="E61" s="181"/>
      <c r="F61" s="182" t="s">
        <v>53</v>
      </c>
      <c r="G61" s="180" t="s">
        <v>52</v>
      </c>
      <c r="H61" s="181"/>
      <c r="I61" s="183"/>
      <c r="J61" s="184" t="s">
        <v>53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54</v>
      </c>
      <c r="E65" s="185"/>
      <c r="F65" s="185"/>
      <c r="G65" s="177" t="s">
        <v>55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52</v>
      </c>
      <c r="E76" s="181"/>
      <c r="F76" s="182" t="s">
        <v>53</v>
      </c>
      <c r="G76" s="180" t="s">
        <v>52</v>
      </c>
      <c r="H76" s="181"/>
      <c r="I76" s="183"/>
      <c r="J76" s="184" t="s">
        <v>53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Cyklické broušení výhybek v obvodu OŘ Brno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99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267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101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02.1 - Přepravy, manipulace, VON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Obvod OŘ Brno</v>
      </c>
      <c r="G91" s="37"/>
      <c r="H91" s="37"/>
      <c r="I91" s="153" t="s">
        <v>22</v>
      </c>
      <c r="J91" s="76" t="str">
        <f>IF(J14="","",J14)</f>
        <v>25. 5. 2020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153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153" t="s">
        <v>35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104</v>
      </c>
      <c r="D96" s="195"/>
      <c r="E96" s="195"/>
      <c r="F96" s="195"/>
      <c r="G96" s="195"/>
      <c r="H96" s="195"/>
      <c r="I96" s="196"/>
      <c r="J96" s="197" t="s">
        <v>105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106</v>
      </c>
      <c r="D98" s="37"/>
      <c r="E98" s="37"/>
      <c r="F98" s="37"/>
      <c r="G98" s="37"/>
      <c r="H98" s="37"/>
      <c r="I98" s="151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107</v>
      </c>
    </row>
    <row r="99" s="9" customFormat="1" ht="24.96" customHeight="1">
      <c r="A99" s="9"/>
      <c r="B99" s="199"/>
      <c r="C99" s="200"/>
      <c r="D99" s="201" t="s">
        <v>269</v>
      </c>
      <c r="E99" s="202"/>
      <c r="F99" s="202"/>
      <c r="G99" s="202"/>
      <c r="H99" s="202"/>
      <c r="I99" s="203"/>
      <c r="J99" s="204">
        <f>J123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9"/>
      <c r="C100" s="200"/>
      <c r="D100" s="201" t="s">
        <v>270</v>
      </c>
      <c r="E100" s="202"/>
      <c r="F100" s="202"/>
      <c r="G100" s="202"/>
      <c r="H100" s="202"/>
      <c r="I100" s="203"/>
      <c r="J100" s="204">
        <f>J126</f>
        <v>0</v>
      </c>
      <c r="K100" s="200"/>
      <c r="L100" s="20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5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9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92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110</v>
      </c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5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5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93" t="str">
        <f>E7</f>
        <v>Cyklické broušení výhybek v obvodu OŘ Brno</v>
      </c>
      <c r="F110" s="29"/>
      <c r="G110" s="29"/>
      <c r="H110" s="29"/>
      <c r="I110" s="15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99</v>
      </c>
      <c r="D111" s="19"/>
      <c r="E111" s="19"/>
      <c r="F111" s="19"/>
      <c r="G111" s="19"/>
      <c r="H111" s="19"/>
      <c r="I111" s="143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93" t="s">
        <v>267</v>
      </c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101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02.1 - Přepravy, manipulace, VON</v>
      </c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Obvod OŘ Brno</v>
      </c>
      <c r="G116" s="37"/>
      <c r="H116" s="37"/>
      <c r="I116" s="153" t="s">
        <v>22</v>
      </c>
      <c r="J116" s="76" t="str">
        <f>IF(J14="","",J14)</f>
        <v>25. 5. 2020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Správa železnic, státní organizace</v>
      </c>
      <c r="G118" s="37"/>
      <c r="H118" s="37"/>
      <c r="I118" s="153" t="s">
        <v>32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30</v>
      </c>
      <c r="D119" s="37"/>
      <c r="E119" s="37"/>
      <c r="F119" s="24" t="str">
        <f>IF(E20="","",E20)</f>
        <v>Vyplň údaj</v>
      </c>
      <c r="G119" s="37"/>
      <c r="H119" s="37"/>
      <c r="I119" s="153" t="s">
        <v>35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12"/>
      <c r="B121" s="213"/>
      <c r="C121" s="214" t="s">
        <v>111</v>
      </c>
      <c r="D121" s="215" t="s">
        <v>62</v>
      </c>
      <c r="E121" s="215" t="s">
        <v>58</v>
      </c>
      <c r="F121" s="215" t="s">
        <v>59</v>
      </c>
      <c r="G121" s="215" t="s">
        <v>112</v>
      </c>
      <c r="H121" s="215" t="s">
        <v>113</v>
      </c>
      <c r="I121" s="216" t="s">
        <v>114</v>
      </c>
      <c r="J121" s="215" t="s">
        <v>105</v>
      </c>
      <c r="K121" s="217" t="s">
        <v>115</v>
      </c>
      <c r="L121" s="218"/>
      <c r="M121" s="97" t="s">
        <v>1</v>
      </c>
      <c r="N121" s="98" t="s">
        <v>41</v>
      </c>
      <c r="O121" s="98" t="s">
        <v>116</v>
      </c>
      <c r="P121" s="98" t="s">
        <v>117</v>
      </c>
      <c r="Q121" s="98" t="s">
        <v>118</v>
      </c>
      <c r="R121" s="98" t="s">
        <v>119</v>
      </c>
      <c r="S121" s="98" t="s">
        <v>120</v>
      </c>
      <c r="T121" s="99" t="s">
        <v>121</v>
      </c>
      <c r="U121" s="21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/>
    </row>
    <row r="122" s="2" customFormat="1" ht="22.8" customHeight="1">
      <c r="A122" s="35"/>
      <c r="B122" s="36"/>
      <c r="C122" s="104" t="s">
        <v>122</v>
      </c>
      <c r="D122" s="37"/>
      <c r="E122" s="37"/>
      <c r="F122" s="37"/>
      <c r="G122" s="37"/>
      <c r="H122" s="37"/>
      <c r="I122" s="151"/>
      <c r="J122" s="219">
        <f>BK122</f>
        <v>0</v>
      </c>
      <c r="K122" s="37"/>
      <c r="L122" s="41"/>
      <c r="M122" s="100"/>
      <c r="N122" s="220"/>
      <c r="O122" s="101"/>
      <c r="P122" s="221">
        <f>P123+P126</f>
        <v>0</v>
      </c>
      <c r="Q122" s="101"/>
      <c r="R122" s="221">
        <f>R123+R126</f>
        <v>0</v>
      </c>
      <c r="S122" s="101"/>
      <c r="T122" s="222">
        <f>T123+T126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76</v>
      </c>
      <c r="AU122" s="14" t="s">
        <v>107</v>
      </c>
      <c r="BK122" s="223">
        <f>BK123+BK126</f>
        <v>0</v>
      </c>
    </row>
    <row r="123" s="12" customFormat="1" ht="25.92" customHeight="1">
      <c r="A123" s="12"/>
      <c r="B123" s="224"/>
      <c r="C123" s="225"/>
      <c r="D123" s="226" t="s">
        <v>76</v>
      </c>
      <c r="E123" s="227" t="s">
        <v>271</v>
      </c>
      <c r="F123" s="227" t="s">
        <v>93</v>
      </c>
      <c r="G123" s="225"/>
      <c r="H123" s="225"/>
      <c r="I123" s="228"/>
      <c r="J123" s="229">
        <f>BK123</f>
        <v>0</v>
      </c>
      <c r="K123" s="225"/>
      <c r="L123" s="230"/>
      <c r="M123" s="231"/>
      <c r="N123" s="232"/>
      <c r="O123" s="232"/>
      <c r="P123" s="233">
        <f>SUM(P124:P125)</f>
        <v>0</v>
      </c>
      <c r="Q123" s="232"/>
      <c r="R123" s="233">
        <f>SUM(R124:R125)</f>
        <v>0</v>
      </c>
      <c r="S123" s="232"/>
      <c r="T123" s="234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5" t="s">
        <v>133</v>
      </c>
      <c r="AT123" s="236" t="s">
        <v>76</v>
      </c>
      <c r="AU123" s="236" t="s">
        <v>77</v>
      </c>
      <c r="AY123" s="235" t="s">
        <v>125</v>
      </c>
      <c r="BK123" s="237">
        <f>SUM(BK124:BK125)</f>
        <v>0</v>
      </c>
    </row>
    <row r="124" s="2" customFormat="1" ht="33" customHeight="1">
      <c r="A124" s="35"/>
      <c r="B124" s="36"/>
      <c r="C124" s="240" t="s">
        <v>84</v>
      </c>
      <c r="D124" s="240" t="s">
        <v>128</v>
      </c>
      <c r="E124" s="241" t="s">
        <v>272</v>
      </c>
      <c r="F124" s="242" t="s">
        <v>273</v>
      </c>
      <c r="G124" s="243" t="s">
        <v>131</v>
      </c>
      <c r="H124" s="244">
        <v>150</v>
      </c>
      <c r="I124" s="245"/>
      <c r="J124" s="246">
        <f>ROUND(I124*H124,2)</f>
        <v>0</v>
      </c>
      <c r="K124" s="242" t="s">
        <v>132</v>
      </c>
      <c r="L124" s="41"/>
      <c r="M124" s="247" t="s">
        <v>1</v>
      </c>
      <c r="N124" s="248" t="s">
        <v>42</v>
      </c>
      <c r="O124" s="88"/>
      <c r="P124" s="249">
        <f>O124*H124</f>
        <v>0</v>
      </c>
      <c r="Q124" s="249">
        <v>0</v>
      </c>
      <c r="R124" s="249">
        <f>Q124*H124</f>
        <v>0</v>
      </c>
      <c r="S124" s="249">
        <v>0</v>
      </c>
      <c r="T124" s="25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51" t="s">
        <v>274</v>
      </c>
      <c r="AT124" s="251" t="s">
        <v>128</v>
      </c>
      <c r="AU124" s="251" t="s">
        <v>84</v>
      </c>
      <c r="AY124" s="14" t="s">
        <v>125</v>
      </c>
      <c r="BE124" s="252">
        <f>IF(N124="základní",J124,0)</f>
        <v>0</v>
      </c>
      <c r="BF124" s="252">
        <f>IF(N124="snížená",J124,0)</f>
        <v>0</v>
      </c>
      <c r="BG124" s="252">
        <f>IF(N124="zákl. přenesená",J124,0)</f>
        <v>0</v>
      </c>
      <c r="BH124" s="252">
        <f>IF(N124="sníž. přenesená",J124,0)</f>
        <v>0</v>
      </c>
      <c r="BI124" s="252">
        <f>IF(N124="nulová",J124,0)</f>
        <v>0</v>
      </c>
      <c r="BJ124" s="14" t="s">
        <v>84</v>
      </c>
      <c r="BK124" s="252">
        <f>ROUND(I124*H124,2)</f>
        <v>0</v>
      </c>
      <c r="BL124" s="14" t="s">
        <v>274</v>
      </c>
      <c r="BM124" s="251" t="s">
        <v>275</v>
      </c>
    </row>
    <row r="125" s="2" customFormat="1" ht="33" customHeight="1">
      <c r="A125" s="35"/>
      <c r="B125" s="36"/>
      <c r="C125" s="240" t="s">
        <v>86</v>
      </c>
      <c r="D125" s="240" t="s">
        <v>128</v>
      </c>
      <c r="E125" s="241" t="s">
        <v>276</v>
      </c>
      <c r="F125" s="242" t="s">
        <v>277</v>
      </c>
      <c r="G125" s="243" t="s">
        <v>131</v>
      </c>
      <c r="H125" s="244">
        <v>150</v>
      </c>
      <c r="I125" s="245"/>
      <c r="J125" s="246">
        <f>ROUND(I125*H125,2)</f>
        <v>0</v>
      </c>
      <c r="K125" s="242" t="s">
        <v>132</v>
      </c>
      <c r="L125" s="41"/>
      <c r="M125" s="247" t="s">
        <v>1</v>
      </c>
      <c r="N125" s="248" t="s">
        <v>42</v>
      </c>
      <c r="O125" s="88"/>
      <c r="P125" s="249">
        <f>O125*H125</f>
        <v>0</v>
      </c>
      <c r="Q125" s="249">
        <v>0</v>
      </c>
      <c r="R125" s="249">
        <f>Q125*H125</f>
        <v>0</v>
      </c>
      <c r="S125" s="249">
        <v>0</v>
      </c>
      <c r="T125" s="25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51" t="s">
        <v>274</v>
      </c>
      <c r="AT125" s="251" t="s">
        <v>128</v>
      </c>
      <c r="AU125" s="251" t="s">
        <v>84</v>
      </c>
      <c r="AY125" s="14" t="s">
        <v>125</v>
      </c>
      <c r="BE125" s="252">
        <f>IF(N125="základní",J125,0)</f>
        <v>0</v>
      </c>
      <c r="BF125" s="252">
        <f>IF(N125="snížená",J125,0)</f>
        <v>0</v>
      </c>
      <c r="BG125" s="252">
        <f>IF(N125="zákl. přenesená",J125,0)</f>
        <v>0</v>
      </c>
      <c r="BH125" s="252">
        <f>IF(N125="sníž. přenesená",J125,0)</f>
        <v>0</v>
      </c>
      <c r="BI125" s="252">
        <f>IF(N125="nulová",J125,0)</f>
        <v>0</v>
      </c>
      <c r="BJ125" s="14" t="s">
        <v>84</v>
      </c>
      <c r="BK125" s="252">
        <f>ROUND(I125*H125,2)</f>
        <v>0</v>
      </c>
      <c r="BL125" s="14" t="s">
        <v>274</v>
      </c>
      <c r="BM125" s="251" t="s">
        <v>278</v>
      </c>
    </row>
    <row r="126" s="12" customFormat="1" ht="25.92" customHeight="1">
      <c r="A126" s="12"/>
      <c r="B126" s="224"/>
      <c r="C126" s="225"/>
      <c r="D126" s="226" t="s">
        <v>76</v>
      </c>
      <c r="E126" s="227" t="s">
        <v>279</v>
      </c>
      <c r="F126" s="227" t="s">
        <v>280</v>
      </c>
      <c r="G126" s="225"/>
      <c r="H126" s="225"/>
      <c r="I126" s="228"/>
      <c r="J126" s="229">
        <f>BK126</f>
        <v>0</v>
      </c>
      <c r="K126" s="225"/>
      <c r="L126" s="230"/>
      <c r="M126" s="231"/>
      <c r="N126" s="232"/>
      <c r="O126" s="232"/>
      <c r="P126" s="233">
        <f>SUM(P127:P130)</f>
        <v>0</v>
      </c>
      <c r="Q126" s="232"/>
      <c r="R126" s="233">
        <f>SUM(R127:R130)</f>
        <v>0</v>
      </c>
      <c r="S126" s="232"/>
      <c r="T126" s="234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5" t="s">
        <v>126</v>
      </c>
      <c r="AT126" s="236" t="s">
        <v>76</v>
      </c>
      <c r="AU126" s="236" t="s">
        <v>77</v>
      </c>
      <c r="AY126" s="235" t="s">
        <v>125</v>
      </c>
      <c r="BK126" s="237">
        <f>SUM(BK127:BK130)</f>
        <v>0</v>
      </c>
    </row>
    <row r="127" s="2" customFormat="1" ht="21.75" customHeight="1">
      <c r="A127" s="35"/>
      <c r="B127" s="36"/>
      <c r="C127" s="240" t="s">
        <v>138</v>
      </c>
      <c r="D127" s="240" t="s">
        <v>128</v>
      </c>
      <c r="E127" s="241" t="s">
        <v>281</v>
      </c>
      <c r="F127" s="242" t="s">
        <v>282</v>
      </c>
      <c r="G127" s="243" t="s">
        <v>131</v>
      </c>
      <c r="H127" s="244">
        <v>7000</v>
      </c>
      <c r="I127" s="245"/>
      <c r="J127" s="246">
        <f>ROUND(I127*H127,2)</f>
        <v>0</v>
      </c>
      <c r="K127" s="242" t="s">
        <v>132</v>
      </c>
      <c r="L127" s="41"/>
      <c r="M127" s="247" t="s">
        <v>1</v>
      </c>
      <c r="N127" s="248" t="s">
        <v>42</v>
      </c>
      <c r="O127" s="88"/>
      <c r="P127" s="249">
        <f>O127*H127</f>
        <v>0</v>
      </c>
      <c r="Q127" s="249">
        <v>0</v>
      </c>
      <c r="R127" s="249">
        <f>Q127*H127</f>
        <v>0</v>
      </c>
      <c r="S127" s="249">
        <v>0</v>
      </c>
      <c r="T127" s="25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51" t="s">
        <v>133</v>
      </c>
      <c r="AT127" s="251" t="s">
        <v>128</v>
      </c>
      <c r="AU127" s="251" t="s">
        <v>84</v>
      </c>
      <c r="AY127" s="14" t="s">
        <v>125</v>
      </c>
      <c r="BE127" s="252">
        <f>IF(N127="základní",J127,0)</f>
        <v>0</v>
      </c>
      <c r="BF127" s="252">
        <f>IF(N127="snížená",J127,0)</f>
        <v>0</v>
      </c>
      <c r="BG127" s="252">
        <f>IF(N127="zákl. přenesená",J127,0)</f>
        <v>0</v>
      </c>
      <c r="BH127" s="252">
        <f>IF(N127="sníž. přenesená",J127,0)</f>
        <v>0</v>
      </c>
      <c r="BI127" s="252">
        <f>IF(N127="nulová",J127,0)</f>
        <v>0</v>
      </c>
      <c r="BJ127" s="14" t="s">
        <v>84</v>
      </c>
      <c r="BK127" s="252">
        <f>ROUND(I127*H127,2)</f>
        <v>0</v>
      </c>
      <c r="BL127" s="14" t="s">
        <v>133</v>
      </c>
      <c r="BM127" s="251" t="s">
        <v>283</v>
      </c>
    </row>
    <row r="128" s="2" customFormat="1" ht="21.75" customHeight="1">
      <c r="A128" s="35"/>
      <c r="B128" s="36"/>
      <c r="C128" s="240" t="s">
        <v>133</v>
      </c>
      <c r="D128" s="240" t="s">
        <v>128</v>
      </c>
      <c r="E128" s="241" t="s">
        <v>284</v>
      </c>
      <c r="F128" s="242" t="s">
        <v>285</v>
      </c>
      <c r="G128" s="243" t="s">
        <v>286</v>
      </c>
      <c r="H128" s="258"/>
      <c r="I128" s="245"/>
      <c r="J128" s="246">
        <f>ROUND(I128*H128,2)</f>
        <v>0</v>
      </c>
      <c r="K128" s="242" t="s">
        <v>132</v>
      </c>
      <c r="L128" s="41"/>
      <c r="M128" s="247" t="s">
        <v>1</v>
      </c>
      <c r="N128" s="248" t="s">
        <v>42</v>
      </c>
      <c r="O128" s="88"/>
      <c r="P128" s="249">
        <f>O128*H128</f>
        <v>0</v>
      </c>
      <c r="Q128" s="249">
        <v>0</v>
      </c>
      <c r="R128" s="249">
        <f>Q128*H128</f>
        <v>0</v>
      </c>
      <c r="S128" s="249">
        <v>0</v>
      </c>
      <c r="T128" s="25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51" t="s">
        <v>133</v>
      </c>
      <c r="AT128" s="251" t="s">
        <v>128</v>
      </c>
      <c r="AU128" s="251" t="s">
        <v>84</v>
      </c>
      <c r="AY128" s="14" t="s">
        <v>125</v>
      </c>
      <c r="BE128" s="252">
        <f>IF(N128="základní",J128,0)</f>
        <v>0</v>
      </c>
      <c r="BF128" s="252">
        <f>IF(N128="snížená",J128,0)</f>
        <v>0</v>
      </c>
      <c r="BG128" s="252">
        <f>IF(N128="zákl. přenesená",J128,0)</f>
        <v>0</v>
      </c>
      <c r="BH128" s="252">
        <f>IF(N128="sníž. přenesená",J128,0)</f>
        <v>0</v>
      </c>
      <c r="BI128" s="252">
        <f>IF(N128="nulová",J128,0)</f>
        <v>0</v>
      </c>
      <c r="BJ128" s="14" t="s">
        <v>84</v>
      </c>
      <c r="BK128" s="252">
        <f>ROUND(I128*H128,2)</f>
        <v>0</v>
      </c>
      <c r="BL128" s="14" t="s">
        <v>133</v>
      </c>
      <c r="BM128" s="251" t="s">
        <v>287</v>
      </c>
    </row>
    <row r="129" s="2" customFormat="1" ht="21.75" customHeight="1">
      <c r="A129" s="35"/>
      <c r="B129" s="36"/>
      <c r="C129" s="240" t="s">
        <v>126</v>
      </c>
      <c r="D129" s="240" t="s">
        <v>128</v>
      </c>
      <c r="E129" s="241" t="s">
        <v>288</v>
      </c>
      <c r="F129" s="242" t="s">
        <v>289</v>
      </c>
      <c r="G129" s="243" t="s">
        <v>286</v>
      </c>
      <c r="H129" s="258"/>
      <c r="I129" s="245"/>
      <c r="J129" s="246">
        <f>ROUND(I129*H129,2)</f>
        <v>0</v>
      </c>
      <c r="K129" s="242" t="s">
        <v>132</v>
      </c>
      <c r="L129" s="41"/>
      <c r="M129" s="247" t="s">
        <v>1</v>
      </c>
      <c r="N129" s="248" t="s">
        <v>42</v>
      </c>
      <c r="O129" s="88"/>
      <c r="P129" s="249">
        <f>O129*H129</f>
        <v>0</v>
      </c>
      <c r="Q129" s="249">
        <v>0</v>
      </c>
      <c r="R129" s="249">
        <f>Q129*H129</f>
        <v>0</v>
      </c>
      <c r="S129" s="249">
        <v>0</v>
      </c>
      <c r="T129" s="25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51" t="s">
        <v>133</v>
      </c>
      <c r="AT129" s="251" t="s">
        <v>128</v>
      </c>
      <c r="AU129" s="251" t="s">
        <v>84</v>
      </c>
      <c r="AY129" s="14" t="s">
        <v>125</v>
      </c>
      <c r="BE129" s="252">
        <f>IF(N129="základní",J129,0)</f>
        <v>0</v>
      </c>
      <c r="BF129" s="252">
        <f>IF(N129="snížená",J129,0)</f>
        <v>0</v>
      </c>
      <c r="BG129" s="252">
        <f>IF(N129="zákl. přenesená",J129,0)</f>
        <v>0</v>
      </c>
      <c r="BH129" s="252">
        <f>IF(N129="sníž. přenesená",J129,0)</f>
        <v>0</v>
      </c>
      <c r="BI129" s="252">
        <f>IF(N129="nulová",J129,0)</f>
        <v>0</v>
      </c>
      <c r="BJ129" s="14" t="s">
        <v>84</v>
      </c>
      <c r="BK129" s="252">
        <f>ROUND(I129*H129,2)</f>
        <v>0</v>
      </c>
      <c r="BL129" s="14" t="s">
        <v>133</v>
      </c>
      <c r="BM129" s="251" t="s">
        <v>290</v>
      </c>
    </row>
    <row r="130" s="2" customFormat="1" ht="21.75" customHeight="1">
      <c r="A130" s="35"/>
      <c r="B130" s="36"/>
      <c r="C130" s="240" t="s">
        <v>149</v>
      </c>
      <c r="D130" s="240" t="s">
        <v>128</v>
      </c>
      <c r="E130" s="241" t="s">
        <v>291</v>
      </c>
      <c r="F130" s="242" t="s">
        <v>292</v>
      </c>
      <c r="G130" s="243" t="s">
        <v>293</v>
      </c>
      <c r="H130" s="244">
        <v>2500</v>
      </c>
      <c r="I130" s="245"/>
      <c r="J130" s="246">
        <f>ROUND(I130*H130,2)</f>
        <v>0</v>
      </c>
      <c r="K130" s="242" t="s">
        <v>132</v>
      </c>
      <c r="L130" s="41"/>
      <c r="M130" s="253" t="s">
        <v>1</v>
      </c>
      <c r="N130" s="254" t="s">
        <v>42</v>
      </c>
      <c r="O130" s="255"/>
      <c r="P130" s="256">
        <f>O130*H130</f>
        <v>0</v>
      </c>
      <c r="Q130" s="256">
        <v>0</v>
      </c>
      <c r="R130" s="256">
        <f>Q130*H130</f>
        <v>0</v>
      </c>
      <c r="S130" s="256">
        <v>0</v>
      </c>
      <c r="T130" s="25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51" t="s">
        <v>133</v>
      </c>
      <c r="AT130" s="251" t="s">
        <v>128</v>
      </c>
      <c r="AU130" s="251" t="s">
        <v>84</v>
      </c>
      <c r="AY130" s="14" t="s">
        <v>125</v>
      </c>
      <c r="BE130" s="252">
        <f>IF(N130="základní",J130,0)</f>
        <v>0</v>
      </c>
      <c r="BF130" s="252">
        <f>IF(N130="snížená",J130,0)</f>
        <v>0</v>
      </c>
      <c r="BG130" s="252">
        <f>IF(N130="zákl. přenesená",J130,0)</f>
        <v>0</v>
      </c>
      <c r="BH130" s="252">
        <f>IF(N130="sníž. přenesená",J130,0)</f>
        <v>0</v>
      </c>
      <c r="BI130" s="252">
        <f>IF(N130="nulová",J130,0)</f>
        <v>0</v>
      </c>
      <c r="BJ130" s="14" t="s">
        <v>84</v>
      </c>
      <c r="BK130" s="252">
        <f>ROUND(I130*H130,2)</f>
        <v>0</v>
      </c>
      <c r="BL130" s="14" t="s">
        <v>133</v>
      </c>
      <c r="BM130" s="251" t="s">
        <v>294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189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KfZZ/9Ogl2hZPf/kM9MLzH+Oy/o4Ygsf/WPW2JQTYgOQAg2XXCPWQMFXQTBTJAgjD037HoeS7CZBeFTXpXMMFg==" hashValue="si05d0G3m5bhGvORF7ES+DcfXH7nh73l8ZPGZO5Zfa5IuhMC5AMZHLtMzWvgTmuG3Xc8wQUIqVhPGcPYBSqXXg==" algorithmName="SHA-512" password="CC35"/>
  <autoFilter ref="C121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2020-07-10T10:01:05Z</dcterms:created>
  <dcterms:modified xsi:type="dcterms:W3CDTF">2020-07-10T10:01:08Z</dcterms:modified>
</cp:coreProperties>
</file>